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ALENTEJO - SETÚBAL_ÉVORA_BEJA\2018_04_14 IV Duatlo BTT Cidade do Barreiro\INSCRIÇÕES E RESULTADOS\"/>
    </mc:Choice>
  </mc:AlternateContent>
  <bookViews>
    <workbookView xWindow="0" yWindow="0" windowWidth="20490" windowHeight="7755" tabRatio="775" firstSheet="1" activeTab="2"/>
  </bookViews>
  <sheets>
    <sheet name="INSCRITOS" sheetId="7" state="hidden" r:id="rId1"/>
    <sheet name="7 a 15 anos" sheetId="22" r:id="rId2"/>
    <sheet name="16 +" sheetId="20" r:id="rId3"/>
  </sheets>
  <definedNames>
    <definedName name="_xlnm._FilterDatabase" localSheetId="0" hidden="1">INSCRITOS!$A$1:$K$75</definedName>
    <definedName name="_xlnm.Print_Area" localSheetId="2">'16 +'!$A$1:$I$58</definedName>
    <definedName name="_xlnm.Print_Area" localSheetId="0">INSCRITOS!$A$1:$M$88</definedName>
  </definedNames>
  <calcPr calcId="152511"/>
</workbook>
</file>

<file path=xl/calcChain.xml><?xml version="1.0" encoding="utf-8"?>
<calcChain xmlns="http://schemas.openxmlformats.org/spreadsheetml/2006/main">
  <c r="G96" i="22" l="1"/>
  <c r="F96" i="22"/>
  <c r="E96" i="22"/>
  <c r="D96" i="22"/>
  <c r="C96" i="22"/>
  <c r="G95" i="22"/>
  <c r="F95" i="22"/>
  <c r="E95" i="22"/>
  <c r="D95" i="22"/>
  <c r="C95" i="22"/>
  <c r="G89" i="22"/>
  <c r="F89" i="22"/>
  <c r="E89" i="22"/>
  <c r="D89" i="22"/>
  <c r="C89" i="22"/>
  <c r="G88" i="22"/>
  <c r="F88" i="22"/>
  <c r="E88" i="22"/>
  <c r="D88" i="22"/>
  <c r="C88" i="22"/>
  <c r="G87" i="22"/>
  <c r="F87" i="22"/>
  <c r="E87" i="22"/>
  <c r="D87" i="22"/>
  <c r="C87" i="22"/>
  <c r="G86" i="22"/>
  <c r="F86" i="22"/>
  <c r="E86" i="22"/>
  <c r="D86" i="22"/>
  <c r="C86" i="22"/>
  <c r="G85" i="22"/>
  <c r="F85" i="22"/>
  <c r="E85" i="22"/>
  <c r="D85" i="22"/>
  <c r="C85" i="22"/>
  <c r="G84" i="22"/>
  <c r="F84" i="22"/>
  <c r="E84" i="22"/>
  <c r="D84" i="22"/>
  <c r="C84" i="22"/>
  <c r="G83" i="22"/>
  <c r="F83" i="22"/>
  <c r="E83" i="22"/>
  <c r="D83" i="22"/>
  <c r="C83" i="22"/>
  <c r="G82" i="22"/>
  <c r="F82" i="22"/>
  <c r="E82" i="22"/>
  <c r="D82" i="22"/>
  <c r="C82" i="22"/>
  <c r="G81" i="22"/>
  <c r="F81" i="22"/>
  <c r="E81" i="22"/>
  <c r="D81" i="22"/>
  <c r="C81" i="22"/>
  <c r="G80" i="22"/>
  <c r="F80" i="22"/>
  <c r="E80" i="22"/>
  <c r="D80" i="22"/>
  <c r="C80" i="22"/>
  <c r="G79" i="22"/>
  <c r="F79" i="22"/>
  <c r="E79" i="22"/>
  <c r="D79" i="22"/>
  <c r="C79" i="22"/>
  <c r="G73" i="22"/>
  <c r="F73" i="22"/>
  <c r="E73" i="22"/>
  <c r="D73" i="22"/>
  <c r="C73" i="22"/>
  <c r="G72" i="22"/>
  <c r="F72" i="22"/>
  <c r="E72" i="22"/>
  <c r="D72" i="22"/>
  <c r="C72" i="22"/>
  <c r="G71" i="22"/>
  <c r="F71" i="22"/>
  <c r="E71" i="22"/>
  <c r="D71" i="22"/>
  <c r="C71" i="22"/>
  <c r="G70" i="22"/>
  <c r="F70" i="22"/>
  <c r="E70" i="22"/>
  <c r="D70" i="22"/>
  <c r="C70" i="22"/>
  <c r="G69" i="22"/>
  <c r="F69" i="22"/>
  <c r="E69" i="22"/>
  <c r="D69" i="22"/>
  <c r="C69" i="22"/>
  <c r="G63" i="22"/>
  <c r="F63" i="22"/>
  <c r="E63" i="22"/>
  <c r="D63" i="22"/>
  <c r="C63" i="22"/>
  <c r="G62" i="22"/>
  <c r="F62" i="22"/>
  <c r="E62" i="22"/>
  <c r="D62" i="22"/>
  <c r="C62" i="22"/>
  <c r="G61" i="22"/>
  <c r="F61" i="22"/>
  <c r="E61" i="22"/>
  <c r="D61" i="22"/>
  <c r="C61" i="22"/>
  <c r="G60" i="22"/>
  <c r="F60" i="22"/>
  <c r="E60" i="22"/>
  <c r="D60" i="22"/>
  <c r="C60" i="22"/>
  <c r="G59" i="22"/>
  <c r="F59" i="22"/>
  <c r="E59" i="22"/>
  <c r="D59" i="22"/>
  <c r="C59" i="22"/>
  <c r="G58" i="22"/>
  <c r="F58" i="22"/>
  <c r="E58" i="22"/>
  <c r="D58" i="22"/>
  <c r="C58" i="22"/>
  <c r="F57" i="22"/>
  <c r="E57" i="22"/>
  <c r="D57" i="22"/>
  <c r="C57" i="22"/>
  <c r="G56" i="22"/>
  <c r="F56" i="22"/>
  <c r="E56" i="22"/>
  <c r="D56" i="22"/>
  <c r="C56" i="22"/>
  <c r="G55" i="22"/>
  <c r="F55" i="22"/>
  <c r="E55" i="22"/>
  <c r="D55" i="22"/>
  <c r="C55" i="22"/>
  <c r="G54" i="22"/>
  <c r="F54" i="22"/>
  <c r="E54" i="22"/>
  <c r="D54" i="22"/>
  <c r="C54" i="22"/>
  <c r="G48" i="22"/>
  <c r="F48" i="22"/>
  <c r="E48" i="22"/>
  <c r="D48" i="22"/>
  <c r="C48" i="22"/>
  <c r="G47" i="22"/>
  <c r="F47" i="22"/>
  <c r="E47" i="22"/>
  <c r="D47" i="22"/>
  <c r="C47" i="22"/>
  <c r="G46" i="22"/>
  <c r="F46" i="22"/>
  <c r="E46" i="22"/>
  <c r="D46" i="22"/>
  <c r="C46" i="22"/>
  <c r="G40" i="22"/>
  <c r="F40" i="22"/>
  <c r="E40" i="22"/>
  <c r="D40" i="22"/>
  <c r="C40" i="22"/>
  <c r="G39" i="22"/>
  <c r="F39" i="22"/>
  <c r="E39" i="22"/>
  <c r="D39" i="22"/>
  <c r="C39" i="22"/>
  <c r="G38" i="22"/>
  <c r="F38" i="22"/>
  <c r="E38" i="22"/>
  <c r="D38" i="22"/>
  <c r="C38" i="22"/>
  <c r="G37" i="22"/>
  <c r="F37" i="22"/>
  <c r="E37" i="22"/>
  <c r="D37" i="22"/>
  <c r="C37" i="22"/>
  <c r="G36" i="22"/>
  <c r="F36" i="22"/>
  <c r="E36" i="22"/>
  <c r="D36" i="22"/>
  <c r="C36" i="22"/>
  <c r="G35" i="22"/>
  <c r="F35" i="22"/>
  <c r="E35" i="22"/>
  <c r="D35" i="22"/>
  <c r="C35" i="22"/>
  <c r="G34" i="22"/>
  <c r="F34" i="22"/>
  <c r="E34" i="22"/>
  <c r="D34" i="22"/>
  <c r="C34" i="22"/>
  <c r="G33" i="22"/>
  <c r="F33" i="22"/>
  <c r="E33" i="22"/>
  <c r="D33" i="22"/>
  <c r="C33" i="22"/>
  <c r="G32" i="22"/>
  <c r="F32" i="22"/>
  <c r="E32" i="22"/>
  <c r="D32" i="22"/>
  <c r="C32" i="22"/>
  <c r="G31" i="22"/>
  <c r="F31" i="22"/>
  <c r="E31" i="22"/>
  <c r="D31" i="22"/>
  <c r="C31" i="22"/>
  <c r="G30" i="22"/>
  <c r="F30" i="22"/>
  <c r="E30" i="22"/>
  <c r="D30" i="22"/>
  <c r="C30" i="22"/>
  <c r="G24" i="22"/>
  <c r="F24" i="22"/>
  <c r="E24" i="22"/>
  <c r="D24" i="22"/>
  <c r="C24" i="22"/>
  <c r="G23" i="22"/>
  <c r="F23" i="22"/>
  <c r="E23" i="22"/>
  <c r="D23" i="22"/>
  <c r="C23" i="22"/>
  <c r="G22" i="22"/>
  <c r="F22" i="22"/>
  <c r="E22" i="22"/>
  <c r="D22" i="22"/>
  <c r="C22" i="22"/>
  <c r="G16" i="22"/>
  <c r="F16" i="22"/>
  <c r="E16" i="22"/>
  <c r="D16" i="22"/>
  <c r="C16" i="22"/>
  <c r="G15" i="22"/>
  <c r="F15" i="22"/>
  <c r="E15" i="22"/>
  <c r="D15" i="22"/>
  <c r="C15" i="22"/>
  <c r="G14" i="22"/>
  <c r="F14" i="22"/>
  <c r="E14" i="22"/>
  <c r="D14" i="22"/>
  <c r="C14" i="22"/>
  <c r="G13" i="22"/>
  <c r="F13" i="22"/>
  <c r="E13" i="22"/>
  <c r="D13" i="22"/>
  <c r="C13" i="22"/>
  <c r="G12" i="22"/>
  <c r="F12" i="22"/>
  <c r="E12" i="22"/>
  <c r="D12" i="22"/>
  <c r="C12" i="22"/>
  <c r="G11" i="22"/>
  <c r="F11" i="22"/>
  <c r="E11" i="22"/>
  <c r="D11" i="22"/>
  <c r="C11" i="22"/>
  <c r="G10" i="22"/>
  <c r="F10" i="22"/>
  <c r="E10" i="22"/>
  <c r="D10" i="22"/>
  <c r="C10" i="22"/>
  <c r="G9" i="22"/>
  <c r="F9" i="22"/>
  <c r="E9" i="22"/>
  <c r="D9" i="22"/>
  <c r="C9" i="22"/>
  <c r="G8" i="22"/>
  <c r="F8" i="22"/>
  <c r="E8" i="22"/>
  <c r="D8" i="22"/>
  <c r="C8" i="22"/>
  <c r="G7" i="22"/>
  <c r="F7" i="22"/>
  <c r="E7" i="22"/>
  <c r="D7" i="22"/>
  <c r="C7" i="22"/>
  <c r="G55" i="20" l="1"/>
  <c r="F55" i="20"/>
  <c r="E55" i="20"/>
  <c r="D55" i="20"/>
  <c r="C55" i="20"/>
  <c r="G53" i="20"/>
  <c r="F53" i="20"/>
  <c r="E53" i="20"/>
  <c r="D53" i="20"/>
  <c r="C53" i="20"/>
  <c r="G57" i="20"/>
  <c r="F57" i="20"/>
  <c r="E57" i="20"/>
  <c r="D57" i="20"/>
  <c r="C57" i="20"/>
  <c r="G51" i="20"/>
  <c r="F51" i="20"/>
  <c r="E51" i="20"/>
  <c r="D51" i="20"/>
  <c r="C51" i="20"/>
  <c r="G49" i="20"/>
  <c r="F49" i="20"/>
  <c r="E49" i="20"/>
  <c r="D49" i="20"/>
  <c r="C49" i="20"/>
  <c r="G8" i="20"/>
  <c r="G9" i="20"/>
  <c r="G10" i="20"/>
  <c r="G11" i="20"/>
  <c r="G12" i="20"/>
  <c r="G13" i="20"/>
  <c r="G14" i="20"/>
  <c r="G7" i="20"/>
  <c r="F8" i="20"/>
  <c r="F9" i="20"/>
  <c r="F10" i="20"/>
  <c r="F11" i="20"/>
  <c r="F12" i="20"/>
  <c r="F13" i="20"/>
  <c r="F14" i="20"/>
  <c r="F7" i="20"/>
  <c r="E8" i="20"/>
  <c r="E9" i="20"/>
  <c r="E10" i="20"/>
  <c r="E11" i="20"/>
  <c r="E12" i="20"/>
  <c r="E13" i="20"/>
  <c r="E14" i="20"/>
  <c r="E7" i="20"/>
  <c r="D8" i="20"/>
  <c r="D9" i="20"/>
  <c r="D10" i="20"/>
  <c r="D11" i="20"/>
  <c r="D12" i="20"/>
  <c r="D13" i="20"/>
  <c r="D14" i="20"/>
  <c r="D7" i="20"/>
  <c r="C13" i="20"/>
  <c r="C14" i="20"/>
  <c r="O87" i="7"/>
  <c r="O85" i="7"/>
  <c r="O86" i="7" s="1"/>
  <c r="O88" i="7" s="1"/>
  <c r="J75" i="7"/>
  <c r="J87" i="7"/>
  <c r="J85" i="7"/>
  <c r="J2" i="7"/>
  <c r="J23" i="7"/>
  <c r="J42" i="7"/>
  <c r="J43" i="7"/>
  <c r="J47" i="7"/>
  <c r="J31" i="7"/>
  <c r="J55" i="7"/>
  <c r="J21" i="7"/>
  <c r="J71" i="7"/>
  <c r="J37" i="7"/>
  <c r="J38" i="7"/>
  <c r="J22" i="7"/>
  <c r="J39" i="7"/>
  <c r="J40" i="7"/>
  <c r="J59" i="7"/>
  <c r="J57" i="7"/>
  <c r="J48" i="7"/>
  <c r="J63" i="7"/>
  <c r="J64" i="7"/>
  <c r="J60" i="7"/>
  <c r="J73" i="7"/>
  <c r="J24" i="7"/>
  <c r="J25" i="7"/>
  <c r="J44" i="7"/>
  <c r="J5" i="7"/>
  <c r="J6" i="7"/>
  <c r="J45" i="7"/>
  <c r="J46" i="7"/>
  <c r="J30" i="7"/>
  <c r="J68" i="7"/>
  <c r="J12" i="7"/>
  <c r="J13" i="7"/>
  <c r="J14" i="7"/>
  <c r="J15" i="7"/>
  <c r="J53" i="7"/>
  <c r="J54" i="7"/>
  <c r="J17" i="7"/>
  <c r="J69" i="7"/>
  <c r="J32" i="7"/>
  <c r="J19" i="7"/>
  <c r="J56" i="7"/>
  <c r="J20" i="7"/>
  <c r="J58" i="7"/>
  <c r="J36" i="7"/>
  <c r="J4" i="7"/>
  <c r="J65" i="7"/>
  <c r="J16" i="7"/>
  <c r="J18" i="7"/>
  <c r="J35" i="7"/>
  <c r="J72" i="7"/>
  <c r="J62" i="7"/>
  <c r="J26" i="7"/>
  <c r="J50" i="7"/>
  <c r="J51" i="7"/>
  <c r="J52" i="7"/>
  <c r="J66" i="7"/>
  <c r="J10" i="7"/>
  <c r="J67" i="7"/>
  <c r="J33" i="7"/>
  <c r="J70" i="7"/>
  <c r="J41" i="7"/>
  <c r="J3" i="7"/>
  <c r="J7" i="7"/>
  <c r="J27" i="7"/>
  <c r="J8" i="7"/>
  <c r="J28" i="7"/>
  <c r="J9" i="7"/>
  <c r="J49" i="7"/>
  <c r="J29" i="7"/>
  <c r="J11" i="7"/>
  <c r="J34" i="7"/>
  <c r="J74" i="7"/>
  <c r="J61" i="7"/>
  <c r="G44" i="20" l="1"/>
  <c r="F44" i="20"/>
  <c r="E44" i="20"/>
  <c r="D44" i="20"/>
  <c r="C44" i="20"/>
  <c r="A44" i="20"/>
  <c r="G43" i="20"/>
  <c r="F43" i="20"/>
  <c r="E43" i="20"/>
  <c r="D43" i="20"/>
  <c r="C43" i="20"/>
  <c r="A43" i="20"/>
  <c r="G42" i="20"/>
  <c r="F42" i="20"/>
  <c r="E42" i="20"/>
  <c r="D42" i="20"/>
  <c r="C42" i="20"/>
  <c r="A42" i="20"/>
  <c r="G41" i="20"/>
  <c r="F41" i="20"/>
  <c r="E41" i="20"/>
  <c r="D41" i="20"/>
  <c r="C41" i="20"/>
  <c r="A41" i="20"/>
  <c r="G40" i="20"/>
  <c r="F40" i="20"/>
  <c r="E40" i="20"/>
  <c r="D40" i="20"/>
  <c r="C40" i="20"/>
  <c r="A40" i="20"/>
  <c r="G39" i="20"/>
  <c r="F39" i="20"/>
  <c r="E39" i="20"/>
  <c r="D39" i="20"/>
  <c r="C39" i="20"/>
  <c r="G38" i="20"/>
  <c r="F38" i="20"/>
  <c r="E38" i="20"/>
  <c r="D38" i="20"/>
  <c r="C38" i="20"/>
  <c r="G37" i="20"/>
  <c r="F37" i="20"/>
  <c r="E37" i="20"/>
  <c r="D37" i="20"/>
  <c r="C37" i="20"/>
  <c r="G36" i="20"/>
  <c r="F36" i="20"/>
  <c r="E36" i="20"/>
  <c r="D36" i="20"/>
  <c r="C36" i="20"/>
  <c r="G30" i="20"/>
  <c r="F30" i="20"/>
  <c r="E30" i="20"/>
  <c r="D30" i="20"/>
  <c r="C30" i="20"/>
  <c r="A30" i="20"/>
  <c r="G29" i="20"/>
  <c r="F29" i="20"/>
  <c r="E29" i="20"/>
  <c r="D29" i="20"/>
  <c r="C29" i="20"/>
  <c r="A29" i="20"/>
  <c r="G28" i="20"/>
  <c r="F28" i="20"/>
  <c r="E28" i="20"/>
  <c r="D28" i="20"/>
  <c r="C28" i="20"/>
  <c r="A28" i="20"/>
  <c r="G27" i="20"/>
  <c r="F27" i="20"/>
  <c r="E27" i="20"/>
  <c r="D27" i="20"/>
  <c r="C27" i="20"/>
  <c r="A27" i="20"/>
  <c r="G26" i="20"/>
  <c r="F26" i="20"/>
  <c r="E26" i="20"/>
  <c r="D26" i="20"/>
  <c r="C26" i="20"/>
  <c r="A26" i="20"/>
  <c r="G25" i="20"/>
  <c r="F25" i="20"/>
  <c r="E25" i="20"/>
  <c r="D25" i="20"/>
  <c r="C25" i="20"/>
  <c r="A25" i="20"/>
  <c r="G24" i="20"/>
  <c r="F24" i="20"/>
  <c r="E24" i="20"/>
  <c r="D24" i="20"/>
  <c r="C24" i="20"/>
  <c r="A24" i="20"/>
  <c r="G23" i="20"/>
  <c r="F23" i="20"/>
  <c r="E23" i="20"/>
  <c r="D23" i="20"/>
  <c r="C23" i="20"/>
  <c r="A23" i="20"/>
  <c r="G22" i="20"/>
  <c r="F22" i="20"/>
  <c r="E22" i="20"/>
  <c r="D22" i="20"/>
  <c r="C22" i="20"/>
  <c r="A22" i="20"/>
  <c r="G21" i="20"/>
  <c r="F21" i="20"/>
  <c r="E21" i="20"/>
  <c r="D21" i="20"/>
  <c r="C21" i="20"/>
  <c r="A21" i="20"/>
  <c r="G20" i="20"/>
  <c r="F20" i="20"/>
  <c r="E20" i="20"/>
  <c r="D20" i="20"/>
  <c r="C20" i="20"/>
  <c r="A20" i="20"/>
  <c r="G19" i="20"/>
  <c r="F19" i="20"/>
  <c r="E19" i="20"/>
  <c r="D19" i="20"/>
  <c r="C19" i="20"/>
  <c r="A19" i="20"/>
  <c r="G18" i="20"/>
  <c r="F18" i="20"/>
  <c r="E18" i="20"/>
  <c r="D18" i="20"/>
  <c r="C18" i="20"/>
  <c r="A18" i="20"/>
  <c r="G17" i="20"/>
  <c r="F17" i="20"/>
  <c r="E17" i="20"/>
  <c r="D17" i="20"/>
  <c r="C17" i="20"/>
  <c r="A17" i="20"/>
  <c r="G16" i="20"/>
  <c r="F16" i="20"/>
  <c r="E16" i="20"/>
  <c r="D16" i="20"/>
  <c r="C16" i="20"/>
  <c r="A16" i="20"/>
  <c r="G15" i="20"/>
  <c r="F15" i="20"/>
  <c r="E15" i="20"/>
  <c r="D15" i="20"/>
  <c r="C15" i="20"/>
  <c r="A15" i="20"/>
  <c r="C12" i="20"/>
  <c r="C11" i="20"/>
  <c r="C10" i="20"/>
  <c r="C9" i="20"/>
  <c r="C8" i="20"/>
  <c r="C7" i="20"/>
</calcChain>
</file>

<file path=xl/sharedStrings.xml><?xml version="1.0" encoding="utf-8"?>
<sst xmlns="http://schemas.openxmlformats.org/spreadsheetml/2006/main" count="614" uniqueCount="167">
  <si>
    <t>Escalão</t>
  </si>
  <si>
    <t>Nome</t>
  </si>
  <si>
    <t>Clube</t>
  </si>
  <si>
    <t xml:space="preserve">Dorsal </t>
  </si>
  <si>
    <t>Data Nasc.</t>
  </si>
  <si>
    <t>Género</t>
  </si>
  <si>
    <t>Pontos</t>
  </si>
  <si>
    <t>Licença</t>
  </si>
  <si>
    <t>Pos</t>
  </si>
  <si>
    <t>BENJAMINS MASCULINOS</t>
  </si>
  <si>
    <t>INFANTIS MASCULINOS</t>
  </si>
  <si>
    <t>INICIADOS MASCULINOS</t>
  </si>
  <si>
    <t>JUVENIS MASCULINOS</t>
  </si>
  <si>
    <t>CLASSIFICAÇÃO POR CLUBES</t>
  </si>
  <si>
    <t>REPSOL TRIATLO</t>
  </si>
  <si>
    <t>BENJAMINS FEMININOS</t>
  </si>
  <si>
    <t>INFANTIS FEMININOS</t>
  </si>
  <si>
    <t>INICIADOS FEMININOS</t>
  </si>
  <si>
    <t>JUVENIS FEMININOS</t>
  </si>
  <si>
    <t>Atestado médico</t>
  </si>
  <si>
    <t>MASCULINOS</t>
  </si>
  <si>
    <t>FEMININOS</t>
  </si>
  <si>
    <t>M</t>
  </si>
  <si>
    <t>PAULO REBELO</t>
  </si>
  <si>
    <t>AMICICLO GRÂNDOLA</t>
  </si>
  <si>
    <t>40/44</t>
  </si>
  <si>
    <t>30/34</t>
  </si>
  <si>
    <t>25/29</t>
  </si>
  <si>
    <t>20/24</t>
  </si>
  <si>
    <t>50/54</t>
  </si>
  <si>
    <t>Associação Naval Amorense</t>
  </si>
  <si>
    <t>C. D. R. R. Baixa da Banheira</t>
  </si>
  <si>
    <t>Escola Triatlo Santo António Évora</t>
  </si>
  <si>
    <t>Não federado</t>
  </si>
  <si>
    <t>Miguel Corino</t>
  </si>
  <si>
    <t>45/49</t>
  </si>
  <si>
    <t>Tomás Fernandes</t>
  </si>
  <si>
    <t>JUV</t>
  </si>
  <si>
    <t>Nuno Duarte</t>
  </si>
  <si>
    <t>FRANCISCO REBELO</t>
  </si>
  <si>
    <t>LUSITANO - Setúbal</t>
  </si>
  <si>
    <t>INF</t>
  </si>
  <si>
    <t xml:space="preserve">EVA FERREIRA </t>
  </si>
  <si>
    <t>F</t>
  </si>
  <si>
    <t xml:space="preserve">MARTIM MAQUINISTA </t>
  </si>
  <si>
    <t>INI</t>
  </si>
  <si>
    <t xml:space="preserve">JOÃO GONÇALVES </t>
  </si>
  <si>
    <t>LAURA BOLIM</t>
  </si>
  <si>
    <t xml:space="preserve">TOMÁS MORENO </t>
  </si>
  <si>
    <t>DINIS SHEVCHUN</t>
  </si>
  <si>
    <t xml:space="preserve">LOURENÇO RAMOS </t>
  </si>
  <si>
    <t xml:space="preserve">PEDRO MATIAS </t>
  </si>
  <si>
    <t>VANDA STANISLAVSKIY</t>
  </si>
  <si>
    <t>Alexandre MAQUINISTA</t>
  </si>
  <si>
    <t>Sérgio Maquinista</t>
  </si>
  <si>
    <t>Nicole Rosário</t>
  </si>
  <si>
    <t>João Jesus </t>
  </si>
  <si>
    <t>Joaquim Teodósio</t>
  </si>
  <si>
    <t>Júlio Nepomuceno</t>
  </si>
  <si>
    <t>HENRIQUE SERRA</t>
  </si>
  <si>
    <t>RODRIGO POTES</t>
  </si>
  <si>
    <t>LEONOR MEDRONHEIRA</t>
  </si>
  <si>
    <t>Guilherme Pita</t>
  </si>
  <si>
    <t>Salvador Fernandes</t>
  </si>
  <si>
    <t>Daniel Pacheco</t>
  </si>
  <si>
    <t>Marta Melo</t>
  </si>
  <si>
    <t>Mauro Veiga</t>
  </si>
  <si>
    <t>Benedita Vaz</t>
  </si>
  <si>
    <t>Rafael Pacheco</t>
  </si>
  <si>
    <t>Catarina Silva</t>
  </si>
  <si>
    <t>Bernardo Fernandes</t>
  </si>
  <si>
    <t>David Pacheco</t>
  </si>
  <si>
    <t>Nuno Sá</t>
  </si>
  <si>
    <t>Inês Santos</t>
  </si>
  <si>
    <t>Miguel Pauzinho</t>
  </si>
  <si>
    <t>Rodrigo Calado</t>
  </si>
  <si>
    <t>Guilherme Alves</t>
  </si>
  <si>
    <t>Dinis Figueiredo</t>
  </si>
  <si>
    <t>André Nepomuceno</t>
  </si>
  <si>
    <t>Guilherme Marques</t>
  </si>
  <si>
    <t>Diogo Marques</t>
  </si>
  <si>
    <t>Diogo Nepomuceno</t>
  </si>
  <si>
    <t>João  Cruz</t>
  </si>
  <si>
    <t>Maria Pires</t>
  </si>
  <si>
    <t>Leonor Pires</t>
  </si>
  <si>
    <t>João Padeiro</t>
  </si>
  <si>
    <t>Luis Filipe</t>
  </si>
  <si>
    <t>Francisco Magro</t>
  </si>
  <si>
    <t>Leonor Riscado</t>
  </si>
  <si>
    <t>Margarida Magro</t>
  </si>
  <si>
    <t>Vasco Matias</t>
  </si>
  <si>
    <t>Miguel Revytskyy</t>
  </si>
  <si>
    <t>Francisco Croca</t>
  </si>
  <si>
    <t>Tiago Ruivo</t>
  </si>
  <si>
    <t>Gonçalo Raposo</t>
  </si>
  <si>
    <t>Afonso Machita</t>
  </si>
  <si>
    <t>Pedro  Matos</t>
  </si>
  <si>
    <t>António Grou</t>
  </si>
  <si>
    <t>António Croca</t>
  </si>
  <si>
    <t>Santiago Ribeiro</t>
  </si>
  <si>
    <t>Ângela Pardinho</t>
  </si>
  <si>
    <t>Rodrigo Palma</t>
  </si>
  <si>
    <t>Francisco  Matos</t>
  </si>
  <si>
    <t>Ivan Rodrigues Fragoso</t>
  </si>
  <si>
    <t>Denis Rodrigues Fragoso</t>
  </si>
  <si>
    <t>Bruno Valentim Henriques</t>
  </si>
  <si>
    <t>Tomás Saragoça de Sousa</t>
  </si>
  <si>
    <t>Leticia Cavaco Pires</t>
  </si>
  <si>
    <t>David Vicente Aleixo</t>
  </si>
  <si>
    <t>Monica Portugal</t>
  </si>
  <si>
    <t>Martim Chéu Rodrigues</t>
  </si>
  <si>
    <t>Tomás Moreno</t>
  </si>
  <si>
    <t>Maria Valente</t>
  </si>
  <si>
    <t>António Portugal Oliveira</t>
  </si>
  <si>
    <t>Francisco Jorge</t>
  </si>
  <si>
    <t>Dário Calado</t>
  </si>
  <si>
    <t xml:space="preserve">Pedro Quintino </t>
  </si>
  <si>
    <t>Rafael Mocho</t>
  </si>
  <si>
    <t>Rita Pereira</t>
  </si>
  <si>
    <t>João Pedro Alves</t>
  </si>
  <si>
    <t>IV DUATLO DO BARREIRO - CIRCUITO JOVEM ALENTEJO - 3ª ETAPA</t>
  </si>
  <si>
    <t>14 DE ABRIL DE 2018</t>
  </si>
  <si>
    <t>IV DUATLO DO BARREIRO - CIRCUITO DE TRIATLO DO ALENTEJO - 3ª ETAPA</t>
  </si>
  <si>
    <t>Associação Naval Amorense/Não federado</t>
  </si>
  <si>
    <t>HCS BIKE TEAM/Não federado</t>
  </si>
  <si>
    <t>REPSOL TRIATLO/Não federado</t>
  </si>
  <si>
    <t>NIF</t>
  </si>
  <si>
    <t>-</t>
  </si>
  <si>
    <t>INV</t>
  </si>
  <si>
    <t>A Cobrar</t>
  </si>
  <si>
    <t>SERUL/Outra região</t>
  </si>
  <si>
    <t>VAL</t>
  </si>
  <si>
    <t>Valores de inscrição</t>
  </si>
  <si>
    <t>Federados</t>
  </si>
  <si>
    <t>Não Federados</t>
  </si>
  <si>
    <t>Valores de Inscrição</t>
  </si>
  <si>
    <t>Anos de Nascimento</t>
  </si>
  <si>
    <t>2009,2010,2011</t>
  </si>
  <si>
    <t>BEN</t>
  </si>
  <si>
    <t>Escola Triatlo Santo António Évora/Não federado</t>
  </si>
  <si>
    <t>SFRAA/Outra Região</t>
  </si>
  <si>
    <t>CCDSintrense/Outra Região</t>
  </si>
  <si>
    <t>Tempo</t>
  </si>
  <si>
    <t>Renato Araujo</t>
  </si>
  <si>
    <t>Individual</t>
  </si>
  <si>
    <t>ok</t>
  </si>
  <si>
    <t>Pedro Cintra</t>
  </si>
  <si>
    <t>Estado</t>
  </si>
  <si>
    <t>OK</t>
  </si>
  <si>
    <t>inscrição ultima hora</t>
  </si>
  <si>
    <t>substitui dorsal 62</t>
  </si>
  <si>
    <t>TROCOS</t>
  </si>
  <si>
    <t>INSCRIÇOES</t>
  </si>
  <si>
    <t>TOTAL</t>
  </si>
  <si>
    <t>NUMERÁRIO</t>
  </si>
  <si>
    <t>DIF</t>
  </si>
  <si>
    <t>João Ricardo Silva</t>
  </si>
  <si>
    <t>Centro Ciclista Azeitonense</t>
  </si>
  <si>
    <t>DNF</t>
  </si>
  <si>
    <t>DNS</t>
  </si>
  <si>
    <t>DQ</t>
  </si>
  <si>
    <t>GRUPO IDADES</t>
  </si>
  <si>
    <t>#</t>
  </si>
  <si>
    <t>NÃO PAGOU</t>
  </si>
  <si>
    <t>ESCALÃO CORRIGIDO DE JUV PARA INI</t>
  </si>
  <si>
    <t>Observações</t>
  </si>
  <si>
    <t>Centro Ciclista Azeitonense/ Não federado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</si>
</sst>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45" fontId="0" fillId="0" borderId="0" xfId="0" applyNumberFormat="1" applyBorder="1" applyAlignment="1">
      <alignment horizontal="center"/>
    </xf>
    <xf numFmtId="4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4" fontId="0" fillId="7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3" fillId="4" borderId="6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14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45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1" fontId="0" fillId="0" borderId="1" xfId="0" applyNumberForma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21" fontId="0" fillId="8" borderId="1" xfId="0" applyNumberForma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92"/>
  <sheetViews>
    <sheetView view="pageBreakPreview" zoomScaleNormal="90" zoomScaleSheetLayoutView="100" workbookViewId="0">
      <pane ySplit="1" topLeftCell="A2" activePane="bottomLeft" state="frozen"/>
      <selection pane="bottomLeft" activeCell="E78" sqref="E78"/>
    </sheetView>
  </sheetViews>
  <sheetFormatPr defaultColWidth="9.140625" defaultRowHeight="15" x14ac:dyDescent="0.25"/>
  <cols>
    <col min="1" max="1" width="12.28515625" style="7" bestFit="1" customWidth="1"/>
    <col min="2" max="2" width="12.7109375" style="7" bestFit="1" customWidth="1"/>
    <col min="3" max="3" width="10" style="7" bestFit="1" customWidth="1"/>
    <col min="4" max="4" width="12.7109375" style="7" bestFit="1" customWidth="1"/>
    <col min="5" max="5" width="24.85546875" style="46" bestFit="1" customWidth="1"/>
    <col min="6" max="6" width="15.85546875" style="73" bestFit="1" customWidth="1"/>
    <col min="7" max="7" width="12.7109375" style="7" bestFit="1" customWidth="1"/>
    <col min="8" max="8" width="14.42578125" style="7" bestFit="1" customWidth="1"/>
    <col min="9" max="9" width="45" style="46" bestFit="1" customWidth="1"/>
    <col min="10" max="10" width="12.140625" style="46" bestFit="1" customWidth="1"/>
    <col min="11" max="11" width="14.140625" style="79" bestFit="1" customWidth="1"/>
    <col min="12" max="12" width="3.140625" style="79" bestFit="1" customWidth="1"/>
    <col min="13" max="13" width="35" style="2" bestFit="1" customWidth="1"/>
    <col min="14" max="14" width="19.42578125" style="2" bestFit="1" customWidth="1"/>
    <col min="15" max="16384" width="9.140625" style="2"/>
  </cols>
  <sheetData>
    <row r="1" spans="1:15" ht="31.5" x14ac:dyDescent="0.25">
      <c r="A1" s="67" t="s">
        <v>3</v>
      </c>
      <c r="B1" s="68" t="s">
        <v>7</v>
      </c>
      <c r="C1" s="68" t="s">
        <v>126</v>
      </c>
      <c r="D1" s="68" t="s">
        <v>0</v>
      </c>
      <c r="E1" s="68" t="s">
        <v>1</v>
      </c>
      <c r="F1" s="72" t="s">
        <v>4</v>
      </c>
      <c r="G1" s="68" t="s">
        <v>5</v>
      </c>
      <c r="H1" s="69" t="s">
        <v>19</v>
      </c>
      <c r="I1" s="68" t="s">
        <v>2</v>
      </c>
      <c r="J1" s="114" t="s">
        <v>147</v>
      </c>
      <c r="K1" s="114" t="s">
        <v>129</v>
      </c>
      <c r="L1" s="82"/>
      <c r="M1" s="114" t="s">
        <v>165</v>
      </c>
    </row>
    <row r="2" spans="1:15" hidden="1" x14ac:dyDescent="0.25">
      <c r="A2" s="43">
        <v>46</v>
      </c>
      <c r="B2" s="44">
        <v>103164</v>
      </c>
      <c r="C2" s="44">
        <v>270292934</v>
      </c>
      <c r="D2" s="4" t="s">
        <v>138</v>
      </c>
      <c r="E2" s="54" t="s">
        <v>104</v>
      </c>
      <c r="F2" s="42">
        <v>39979</v>
      </c>
      <c r="G2" s="6" t="s">
        <v>22</v>
      </c>
      <c r="H2" s="74" t="s">
        <v>131</v>
      </c>
      <c r="I2" s="52" t="s">
        <v>30</v>
      </c>
      <c r="J2" s="118" t="str">
        <f t="shared" ref="J2:J33" si="0">+IF(H2="VAL","OK","")</f>
        <v>OK</v>
      </c>
      <c r="K2" s="77"/>
      <c r="L2" s="82"/>
      <c r="N2" s="95" t="s">
        <v>135</v>
      </c>
    </row>
    <row r="3" spans="1:15" hidden="1" x14ac:dyDescent="0.25">
      <c r="A3" s="37">
        <v>109</v>
      </c>
      <c r="B3" s="44">
        <v>103257</v>
      </c>
      <c r="C3" s="44">
        <v>267077882</v>
      </c>
      <c r="D3" s="4" t="s">
        <v>138</v>
      </c>
      <c r="E3" s="53" t="s">
        <v>67</v>
      </c>
      <c r="F3" s="39">
        <v>39888</v>
      </c>
      <c r="G3" s="39" t="s">
        <v>43</v>
      </c>
      <c r="H3" s="74" t="s">
        <v>131</v>
      </c>
      <c r="I3" s="53" t="s">
        <v>140</v>
      </c>
      <c r="J3" s="118" t="str">
        <f t="shared" si="0"/>
        <v>OK</v>
      </c>
      <c r="K3" s="77"/>
      <c r="N3" s="82">
        <v>0</v>
      </c>
      <c r="O3" s="2" t="s">
        <v>133</v>
      </c>
    </row>
    <row r="4" spans="1:15" x14ac:dyDescent="0.25">
      <c r="A4" s="96">
        <v>149</v>
      </c>
      <c r="B4" s="97">
        <v>104888</v>
      </c>
      <c r="C4" s="97">
        <v>268509980</v>
      </c>
      <c r="D4" s="98" t="s">
        <v>138</v>
      </c>
      <c r="E4" s="99" t="s">
        <v>102</v>
      </c>
      <c r="F4" s="45">
        <v>39841</v>
      </c>
      <c r="G4" s="98" t="s">
        <v>22</v>
      </c>
      <c r="H4" s="100" t="s">
        <v>128</v>
      </c>
      <c r="I4" s="101" t="s">
        <v>139</v>
      </c>
      <c r="J4" s="118" t="str">
        <f t="shared" si="0"/>
        <v/>
      </c>
      <c r="K4" s="102">
        <v>2.5</v>
      </c>
      <c r="N4" s="82">
        <v>2.5</v>
      </c>
      <c r="O4" s="1" t="s">
        <v>134</v>
      </c>
    </row>
    <row r="5" spans="1:15" hidden="1" x14ac:dyDescent="0.25">
      <c r="A5" s="40">
        <v>152</v>
      </c>
      <c r="B5" s="44">
        <v>104889</v>
      </c>
      <c r="C5" s="44">
        <v>265955769</v>
      </c>
      <c r="D5" s="4" t="s">
        <v>138</v>
      </c>
      <c r="E5" s="41" t="s">
        <v>90</v>
      </c>
      <c r="F5" s="63">
        <v>39839</v>
      </c>
      <c r="G5" s="4" t="s">
        <v>22</v>
      </c>
      <c r="H5" s="74" t="s">
        <v>131</v>
      </c>
      <c r="I5" s="25" t="s">
        <v>32</v>
      </c>
      <c r="J5" s="118" t="str">
        <f t="shared" si="0"/>
        <v>OK</v>
      </c>
      <c r="K5" s="77"/>
      <c r="L5" s="82"/>
      <c r="N5" s="1"/>
    </row>
    <row r="6" spans="1:15" hidden="1" x14ac:dyDescent="0.25">
      <c r="A6" s="40">
        <v>201</v>
      </c>
      <c r="B6" s="44">
        <v>104184</v>
      </c>
      <c r="C6" s="44">
        <v>268757097</v>
      </c>
      <c r="D6" s="4" t="s">
        <v>138</v>
      </c>
      <c r="E6" s="41" t="s">
        <v>86</v>
      </c>
      <c r="F6" s="63">
        <v>40117</v>
      </c>
      <c r="G6" s="4" t="s">
        <v>22</v>
      </c>
      <c r="H6" s="74" t="s">
        <v>131</v>
      </c>
      <c r="I6" s="25" t="s">
        <v>32</v>
      </c>
      <c r="J6" s="118" t="str">
        <f t="shared" si="0"/>
        <v>OK</v>
      </c>
      <c r="K6" s="77"/>
      <c r="N6" s="82" t="s">
        <v>0</v>
      </c>
      <c r="O6" s="95" t="s">
        <v>136</v>
      </c>
    </row>
    <row r="7" spans="1:15" hidden="1" x14ac:dyDescent="0.25">
      <c r="A7" s="37">
        <v>220</v>
      </c>
      <c r="B7" s="44">
        <v>104191</v>
      </c>
      <c r="C7" s="44">
        <v>266733921</v>
      </c>
      <c r="D7" s="4" t="s">
        <v>138</v>
      </c>
      <c r="E7" s="53" t="s">
        <v>68</v>
      </c>
      <c r="F7" s="39">
        <v>39869</v>
      </c>
      <c r="G7" s="39" t="s">
        <v>22</v>
      </c>
      <c r="H7" s="74" t="s">
        <v>131</v>
      </c>
      <c r="I7" s="53" t="s">
        <v>140</v>
      </c>
      <c r="J7" s="118" t="str">
        <f t="shared" si="0"/>
        <v>OK</v>
      </c>
      <c r="K7" s="77"/>
      <c r="N7" s="82" t="s">
        <v>138</v>
      </c>
      <c r="O7" s="2" t="s">
        <v>137</v>
      </c>
    </row>
    <row r="8" spans="1:15" hidden="1" x14ac:dyDescent="0.25">
      <c r="A8" s="37">
        <v>348</v>
      </c>
      <c r="B8" s="44">
        <v>105009</v>
      </c>
      <c r="C8" s="44">
        <v>276731786</v>
      </c>
      <c r="D8" s="4" t="s">
        <v>138</v>
      </c>
      <c r="E8" s="53" t="s">
        <v>71</v>
      </c>
      <c r="F8" s="39">
        <v>40785</v>
      </c>
      <c r="G8" s="38" t="s">
        <v>22</v>
      </c>
      <c r="H8" s="74" t="s">
        <v>131</v>
      </c>
      <c r="I8" s="53" t="s">
        <v>140</v>
      </c>
      <c r="J8" s="118" t="str">
        <f t="shared" si="0"/>
        <v>OK</v>
      </c>
      <c r="K8" s="77"/>
      <c r="N8" s="82" t="s">
        <v>41</v>
      </c>
      <c r="O8" s="46">
        <v>2007.2008000000001</v>
      </c>
    </row>
    <row r="9" spans="1:15" hidden="1" x14ac:dyDescent="0.25">
      <c r="A9" s="37">
        <v>406</v>
      </c>
      <c r="B9" s="44">
        <v>104296</v>
      </c>
      <c r="C9" s="44">
        <v>273110128</v>
      </c>
      <c r="D9" s="4" t="s">
        <v>138</v>
      </c>
      <c r="E9" s="53" t="s">
        <v>70</v>
      </c>
      <c r="F9" s="39">
        <v>40514</v>
      </c>
      <c r="G9" s="38" t="s">
        <v>22</v>
      </c>
      <c r="H9" s="74" t="s">
        <v>131</v>
      </c>
      <c r="I9" s="53" t="s">
        <v>140</v>
      </c>
      <c r="J9" s="118" t="str">
        <f t="shared" si="0"/>
        <v>OK</v>
      </c>
      <c r="K9" s="77"/>
      <c r="N9" s="82" t="s">
        <v>45</v>
      </c>
      <c r="O9" s="46">
        <v>2005.2005999999999</v>
      </c>
    </row>
    <row r="10" spans="1:15" hidden="1" x14ac:dyDescent="0.25">
      <c r="A10" s="29">
        <v>554</v>
      </c>
      <c r="B10" s="44">
        <v>103873</v>
      </c>
      <c r="C10" s="44">
        <v>273220721</v>
      </c>
      <c r="D10" s="4" t="s">
        <v>138</v>
      </c>
      <c r="E10" s="50" t="s">
        <v>53</v>
      </c>
      <c r="F10" s="27">
        <v>40326</v>
      </c>
      <c r="G10" s="6" t="s">
        <v>22</v>
      </c>
      <c r="H10" s="74" t="s">
        <v>131</v>
      </c>
      <c r="I10" s="70" t="s">
        <v>14</v>
      </c>
      <c r="J10" s="118" t="str">
        <f t="shared" si="0"/>
        <v>OK</v>
      </c>
      <c r="K10" s="77"/>
      <c r="N10" s="82" t="s">
        <v>37</v>
      </c>
      <c r="O10" s="94">
        <v>2003.2003999999999</v>
      </c>
    </row>
    <row r="11" spans="1:15" hidden="1" x14ac:dyDescent="0.25">
      <c r="A11" s="37">
        <v>561</v>
      </c>
      <c r="B11" s="44">
        <v>104447</v>
      </c>
      <c r="C11" s="44">
        <v>274766633</v>
      </c>
      <c r="D11" s="4" t="s">
        <v>138</v>
      </c>
      <c r="E11" s="53" t="s">
        <v>69</v>
      </c>
      <c r="F11" s="39">
        <v>40190</v>
      </c>
      <c r="G11" s="38" t="s">
        <v>43</v>
      </c>
      <c r="H11" s="74" t="s">
        <v>131</v>
      </c>
      <c r="I11" s="53" t="s">
        <v>140</v>
      </c>
      <c r="J11" s="118" t="str">
        <f t="shared" si="0"/>
        <v>OK</v>
      </c>
      <c r="K11" s="77"/>
      <c r="L11" s="82"/>
      <c r="M11" s="92"/>
    </row>
    <row r="12" spans="1:15" hidden="1" x14ac:dyDescent="0.25">
      <c r="A12" s="40">
        <v>613</v>
      </c>
      <c r="B12" s="44">
        <v>105122</v>
      </c>
      <c r="C12" s="44">
        <v>277880009</v>
      </c>
      <c r="D12" s="4" t="s">
        <v>138</v>
      </c>
      <c r="E12" s="41" t="s">
        <v>91</v>
      </c>
      <c r="F12" s="63">
        <v>40830</v>
      </c>
      <c r="G12" s="4" t="s">
        <v>22</v>
      </c>
      <c r="H12" s="74" t="s">
        <v>131</v>
      </c>
      <c r="I12" s="25" t="s">
        <v>32</v>
      </c>
      <c r="J12" s="118" t="str">
        <f t="shared" si="0"/>
        <v>OK</v>
      </c>
      <c r="K12" s="77"/>
      <c r="L12" s="82"/>
      <c r="M12" s="1"/>
    </row>
    <row r="13" spans="1:15" hidden="1" x14ac:dyDescent="0.25">
      <c r="A13" s="40">
        <v>614</v>
      </c>
      <c r="B13" s="44">
        <v>105123</v>
      </c>
      <c r="C13" s="44">
        <v>276553209</v>
      </c>
      <c r="D13" s="4" t="s">
        <v>138</v>
      </c>
      <c r="E13" s="41" t="s">
        <v>89</v>
      </c>
      <c r="F13" s="63">
        <v>40747</v>
      </c>
      <c r="G13" s="4" t="s">
        <v>43</v>
      </c>
      <c r="H13" s="74" t="s">
        <v>131</v>
      </c>
      <c r="I13" s="25" t="s">
        <v>32</v>
      </c>
      <c r="J13" s="118" t="str">
        <f t="shared" si="0"/>
        <v>OK</v>
      </c>
      <c r="K13" s="77"/>
      <c r="L13" s="82"/>
      <c r="M13" s="92"/>
    </row>
    <row r="14" spans="1:15" hidden="1" x14ac:dyDescent="0.25">
      <c r="A14" s="40">
        <v>615</v>
      </c>
      <c r="B14" s="44">
        <v>105124</v>
      </c>
      <c r="C14" s="44">
        <v>276653122</v>
      </c>
      <c r="D14" s="4" t="s">
        <v>138</v>
      </c>
      <c r="E14" s="41" t="s">
        <v>93</v>
      </c>
      <c r="F14" s="63">
        <v>40775</v>
      </c>
      <c r="G14" s="4" t="s">
        <v>22</v>
      </c>
      <c r="H14" s="74" t="s">
        <v>131</v>
      </c>
      <c r="I14" s="25" t="s">
        <v>32</v>
      </c>
      <c r="J14" s="118" t="str">
        <f t="shared" si="0"/>
        <v>OK</v>
      </c>
      <c r="K14" s="77"/>
      <c r="L14" s="82"/>
      <c r="M14" s="92"/>
    </row>
    <row r="15" spans="1:15" ht="15.75" hidden="1" x14ac:dyDescent="0.25">
      <c r="A15" s="40">
        <v>650</v>
      </c>
      <c r="B15" s="44">
        <v>105148</v>
      </c>
      <c r="C15" s="44">
        <v>275396452</v>
      </c>
      <c r="D15" s="4" t="s">
        <v>138</v>
      </c>
      <c r="E15" s="41" t="s">
        <v>97</v>
      </c>
      <c r="F15" s="63">
        <v>40284</v>
      </c>
      <c r="G15" s="4" t="s">
        <v>22</v>
      </c>
      <c r="H15" s="74" t="s">
        <v>131</v>
      </c>
      <c r="I15" s="25" t="s">
        <v>32</v>
      </c>
      <c r="J15" s="118" t="str">
        <f t="shared" si="0"/>
        <v>OK</v>
      </c>
      <c r="K15" s="77"/>
      <c r="L15" s="93"/>
      <c r="M15" s="1"/>
    </row>
    <row r="16" spans="1:15" ht="15.75" x14ac:dyDescent="0.25">
      <c r="A16" s="96">
        <v>654</v>
      </c>
      <c r="B16" s="97">
        <v>105149</v>
      </c>
      <c r="C16" s="97">
        <v>277230560</v>
      </c>
      <c r="D16" s="98" t="s">
        <v>138</v>
      </c>
      <c r="E16" s="99" t="s">
        <v>99</v>
      </c>
      <c r="F16" s="103">
        <v>40856</v>
      </c>
      <c r="G16" s="98" t="s">
        <v>22</v>
      </c>
      <c r="H16" s="100" t="s">
        <v>128</v>
      </c>
      <c r="I16" s="101" t="s">
        <v>139</v>
      </c>
      <c r="J16" s="118" t="str">
        <f t="shared" si="0"/>
        <v/>
      </c>
      <c r="K16" s="102">
        <v>2.5</v>
      </c>
      <c r="L16" s="93"/>
      <c r="M16" s="92"/>
    </row>
    <row r="17" spans="1:13" ht="15.75" hidden="1" x14ac:dyDescent="0.25">
      <c r="A17" s="40">
        <v>681</v>
      </c>
      <c r="B17" s="44">
        <v>105151</v>
      </c>
      <c r="C17" s="44">
        <v>268515522</v>
      </c>
      <c r="D17" s="4" t="s">
        <v>138</v>
      </c>
      <c r="E17" s="41" t="s">
        <v>95</v>
      </c>
      <c r="F17" s="63">
        <v>40097</v>
      </c>
      <c r="G17" s="4" t="s">
        <v>22</v>
      </c>
      <c r="H17" s="74" t="s">
        <v>131</v>
      </c>
      <c r="I17" s="25" t="s">
        <v>32</v>
      </c>
      <c r="J17" s="118" t="str">
        <f t="shared" si="0"/>
        <v>OK</v>
      </c>
      <c r="K17" s="77"/>
      <c r="L17" s="93"/>
      <c r="M17" s="92"/>
    </row>
    <row r="18" spans="1:13" ht="15.75" x14ac:dyDescent="0.25">
      <c r="A18" s="96">
        <v>682</v>
      </c>
      <c r="B18" s="97">
        <v>105152</v>
      </c>
      <c r="C18" s="97">
        <v>278433138</v>
      </c>
      <c r="D18" s="98" t="s">
        <v>138</v>
      </c>
      <c r="E18" s="99" t="s">
        <v>98</v>
      </c>
      <c r="F18" s="103">
        <v>40624</v>
      </c>
      <c r="G18" s="98" t="s">
        <v>22</v>
      </c>
      <c r="H18" s="100" t="s">
        <v>128</v>
      </c>
      <c r="I18" s="101" t="s">
        <v>139</v>
      </c>
      <c r="J18" s="118" t="str">
        <f t="shared" si="0"/>
        <v/>
      </c>
      <c r="K18" s="102">
        <v>2.5</v>
      </c>
      <c r="L18" s="93"/>
      <c r="M18" s="1"/>
    </row>
    <row r="19" spans="1:13" ht="15.75" hidden="1" x14ac:dyDescent="0.25">
      <c r="A19" s="40">
        <v>712</v>
      </c>
      <c r="B19" s="44">
        <v>105164</v>
      </c>
      <c r="C19" s="44">
        <v>270144196</v>
      </c>
      <c r="D19" s="4" t="s">
        <v>138</v>
      </c>
      <c r="E19" s="41" t="s">
        <v>100</v>
      </c>
      <c r="F19" s="63">
        <v>39934</v>
      </c>
      <c r="G19" s="4" t="s">
        <v>43</v>
      </c>
      <c r="H19" s="74" t="s">
        <v>131</v>
      </c>
      <c r="I19" s="25" t="s">
        <v>32</v>
      </c>
      <c r="J19" s="118" t="str">
        <f t="shared" si="0"/>
        <v>OK</v>
      </c>
      <c r="K19" s="77"/>
      <c r="L19" s="93"/>
      <c r="M19" s="92"/>
    </row>
    <row r="20" spans="1:13" ht="15.75" hidden="1" x14ac:dyDescent="0.25">
      <c r="A20" s="40">
        <v>761</v>
      </c>
      <c r="B20" s="44">
        <v>105188</v>
      </c>
      <c r="C20" s="44">
        <v>269122419</v>
      </c>
      <c r="D20" s="4" t="s">
        <v>138</v>
      </c>
      <c r="E20" s="41" t="s">
        <v>101</v>
      </c>
      <c r="F20" s="31">
        <v>40125</v>
      </c>
      <c r="G20" s="4" t="s">
        <v>22</v>
      </c>
      <c r="H20" s="74" t="s">
        <v>131</v>
      </c>
      <c r="I20" s="25" t="s">
        <v>32</v>
      </c>
      <c r="J20" s="118" t="str">
        <f t="shared" si="0"/>
        <v>OK</v>
      </c>
      <c r="K20" s="77"/>
      <c r="L20" s="93"/>
      <c r="M20" s="92"/>
    </row>
    <row r="21" spans="1:13" ht="15.75" hidden="1" x14ac:dyDescent="0.25">
      <c r="A21" s="43">
        <v>836</v>
      </c>
      <c r="B21" s="44">
        <v>103904</v>
      </c>
      <c r="C21" s="44">
        <v>268859094</v>
      </c>
      <c r="D21" s="4" t="s">
        <v>138</v>
      </c>
      <c r="E21" s="55" t="s">
        <v>110</v>
      </c>
      <c r="F21" s="42">
        <v>39899</v>
      </c>
      <c r="G21" s="6" t="s">
        <v>22</v>
      </c>
      <c r="H21" s="74" t="s">
        <v>131</v>
      </c>
      <c r="I21" s="52" t="s">
        <v>30</v>
      </c>
      <c r="J21" s="118" t="str">
        <f t="shared" si="0"/>
        <v>OK</v>
      </c>
      <c r="K21" s="77"/>
      <c r="L21" s="93"/>
    </row>
    <row r="22" spans="1:13" ht="15.75" x14ac:dyDescent="0.25">
      <c r="A22" s="128">
        <v>6002</v>
      </c>
      <c r="B22" s="44" t="s">
        <v>127</v>
      </c>
      <c r="C22" s="44"/>
      <c r="D22" s="4" t="s">
        <v>138</v>
      </c>
      <c r="E22" s="54" t="s">
        <v>103</v>
      </c>
      <c r="F22" s="42">
        <v>41120</v>
      </c>
      <c r="G22" s="6" t="s">
        <v>22</v>
      </c>
      <c r="H22" s="75" t="s">
        <v>128</v>
      </c>
      <c r="I22" s="53" t="s">
        <v>123</v>
      </c>
      <c r="J22" s="118" t="str">
        <f t="shared" si="0"/>
        <v/>
      </c>
      <c r="K22" s="132">
        <v>2.5</v>
      </c>
      <c r="L22" s="93"/>
      <c r="M22" s="134" t="s">
        <v>163</v>
      </c>
    </row>
    <row r="23" spans="1:13" ht="15.75" hidden="1" customHeight="1" x14ac:dyDescent="0.25">
      <c r="A23" s="43">
        <v>47</v>
      </c>
      <c r="B23" s="44">
        <v>103165</v>
      </c>
      <c r="C23" s="44">
        <v>269887369</v>
      </c>
      <c r="D23" s="4" t="s">
        <v>41</v>
      </c>
      <c r="E23" s="54" t="s">
        <v>105</v>
      </c>
      <c r="F23" s="42">
        <v>39641</v>
      </c>
      <c r="G23" s="6" t="s">
        <v>22</v>
      </c>
      <c r="H23" s="74" t="s">
        <v>131</v>
      </c>
      <c r="I23" s="52" t="s">
        <v>30</v>
      </c>
      <c r="J23" s="118" t="str">
        <f t="shared" si="0"/>
        <v>OK</v>
      </c>
      <c r="K23" s="77"/>
      <c r="L23" s="107"/>
      <c r="M23" s="2" t="s">
        <v>150</v>
      </c>
    </row>
    <row r="24" spans="1:13" ht="15" hidden="1" customHeight="1" x14ac:dyDescent="0.25">
      <c r="A24" s="40">
        <v>64</v>
      </c>
      <c r="B24" s="44">
        <v>103202</v>
      </c>
      <c r="C24" s="44">
        <v>272775584</v>
      </c>
      <c r="D24" s="4" t="s">
        <v>41</v>
      </c>
      <c r="E24" s="41" t="s">
        <v>79</v>
      </c>
      <c r="F24" s="63">
        <v>39504</v>
      </c>
      <c r="G24" s="4" t="s">
        <v>22</v>
      </c>
      <c r="H24" s="74" t="s">
        <v>131</v>
      </c>
      <c r="I24" s="25" t="s">
        <v>32</v>
      </c>
      <c r="J24" s="118" t="str">
        <f t="shared" si="0"/>
        <v>OK</v>
      </c>
      <c r="K24" s="77"/>
      <c r="L24" s="82"/>
    </row>
    <row r="25" spans="1:13" ht="15" hidden="1" customHeight="1" x14ac:dyDescent="0.25">
      <c r="A25" s="40">
        <v>69</v>
      </c>
      <c r="B25" s="44">
        <v>103222</v>
      </c>
      <c r="C25" s="44">
        <v>274789418</v>
      </c>
      <c r="D25" s="4" t="s">
        <v>41</v>
      </c>
      <c r="E25" s="41" t="s">
        <v>75</v>
      </c>
      <c r="F25" s="63">
        <v>39331</v>
      </c>
      <c r="G25" s="4" t="s">
        <v>22</v>
      </c>
      <c r="H25" s="74" t="s">
        <v>131</v>
      </c>
      <c r="I25" s="25" t="s">
        <v>32</v>
      </c>
      <c r="J25" s="118" t="str">
        <f t="shared" si="0"/>
        <v>OK</v>
      </c>
      <c r="K25" s="77"/>
      <c r="L25" s="82"/>
    </row>
    <row r="26" spans="1:13" ht="15" hidden="1" customHeight="1" x14ac:dyDescent="0.25">
      <c r="A26" s="30">
        <v>167</v>
      </c>
      <c r="B26" s="44">
        <v>103871</v>
      </c>
      <c r="C26" s="44">
        <v>264719930</v>
      </c>
      <c r="D26" s="4" t="s">
        <v>41</v>
      </c>
      <c r="E26" s="50" t="s">
        <v>44</v>
      </c>
      <c r="F26" s="27">
        <v>39515</v>
      </c>
      <c r="G26" s="27" t="s">
        <v>22</v>
      </c>
      <c r="H26" s="74" t="s">
        <v>131</v>
      </c>
      <c r="I26" s="70" t="s">
        <v>14</v>
      </c>
      <c r="J26" s="118" t="str">
        <f t="shared" si="0"/>
        <v>OK</v>
      </c>
      <c r="K26" s="77"/>
      <c r="L26" s="82"/>
    </row>
    <row r="27" spans="1:13" ht="15" hidden="1" customHeight="1" x14ac:dyDescent="0.25">
      <c r="A27" s="37">
        <v>310</v>
      </c>
      <c r="B27" s="44">
        <v>104985</v>
      </c>
      <c r="C27" s="44">
        <v>263096084</v>
      </c>
      <c r="D27" s="4" t="s">
        <v>41</v>
      </c>
      <c r="E27" s="53" t="s">
        <v>63</v>
      </c>
      <c r="F27" s="39">
        <v>39405</v>
      </c>
      <c r="G27" s="39" t="s">
        <v>22</v>
      </c>
      <c r="H27" s="74" t="s">
        <v>131</v>
      </c>
      <c r="I27" s="53" t="s">
        <v>140</v>
      </c>
      <c r="J27" s="118" t="str">
        <f t="shared" si="0"/>
        <v>OK</v>
      </c>
      <c r="K27" s="77"/>
      <c r="L27" s="82"/>
    </row>
    <row r="28" spans="1:13" ht="15" hidden="1" customHeight="1" x14ac:dyDescent="0.25">
      <c r="A28" s="37">
        <v>349</v>
      </c>
      <c r="B28" s="44">
        <v>105010</v>
      </c>
      <c r="C28" s="44">
        <v>260686026</v>
      </c>
      <c r="D28" s="4" t="s">
        <v>41</v>
      </c>
      <c r="E28" s="53" t="s">
        <v>64</v>
      </c>
      <c r="F28" s="39">
        <v>39252</v>
      </c>
      <c r="G28" s="39" t="s">
        <v>22</v>
      </c>
      <c r="H28" s="74" t="s">
        <v>131</v>
      </c>
      <c r="I28" s="53" t="s">
        <v>140</v>
      </c>
      <c r="J28" s="118" t="str">
        <f t="shared" si="0"/>
        <v>OK</v>
      </c>
      <c r="K28" s="77"/>
      <c r="L28" s="82"/>
    </row>
    <row r="29" spans="1:13" ht="15" hidden="1" customHeight="1" x14ac:dyDescent="0.25">
      <c r="A29" s="37">
        <v>459</v>
      </c>
      <c r="B29" s="44">
        <v>105038</v>
      </c>
      <c r="C29" s="44">
        <v>264455169</v>
      </c>
      <c r="D29" s="4" t="s">
        <v>41</v>
      </c>
      <c r="E29" s="53" t="s">
        <v>66</v>
      </c>
      <c r="F29" s="39">
        <v>39585</v>
      </c>
      <c r="G29" s="38" t="s">
        <v>22</v>
      </c>
      <c r="H29" s="74" t="s">
        <v>131</v>
      </c>
      <c r="I29" s="53" t="s">
        <v>140</v>
      </c>
      <c r="J29" s="118" t="str">
        <f t="shared" si="0"/>
        <v>OK</v>
      </c>
      <c r="K29" s="77"/>
      <c r="L29" s="82"/>
    </row>
    <row r="30" spans="1:13" ht="15" hidden="1" customHeight="1" x14ac:dyDescent="0.25">
      <c r="A30" s="40">
        <v>463</v>
      </c>
      <c r="B30" s="44">
        <v>101681</v>
      </c>
      <c r="C30" s="44">
        <v>261178148</v>
      </c>
      <c r="D30" s="4" t="s">
        <v>41</v>
      </c>
      <c r="E30" s="41" t="s">
        <v>83</v>
      </c>
      <c r="F30" s="63">
        <v>39271</v>
      </c>
      <c r="G30" s="4" t="s">
        <v>43</v>
      </c>
      <c r="H30" s="74" t="s">
        <v>131</v>
      </c>
      <c r="I30" s="25" t="s">
        <v>32</v>
      </c>
      <c r="J30" s="118" t="str">
        <f t="shared" si="0"/>
        <v>OK</v>
      </c>
      <c r="K30" s="77"/>
      <c r="L30" s="82"/>
    </row>
    <row r="31" spans="1:13" ht="15" hidden="1" customHeight="1" x14ac:dyDescent="0.25">
      <c r="A31" s="43">
        <v>562</v>
      </c>
      <c r="B31" s="44">
        <v>103616</v>
      </c>
      <c r="C31" s="44">
        <v>262359383</v>
      </c>
      <c r="D31" s="4" t="s">
        <v>41</v>
      </c>
      <c r="E31" s="54" t="s">
        <v>111</v>
      </c>
      <c r="F31" s="42">
        <v>39451</v>
      </c>
      <c r="G31" s="6" t="s">
        <v>22</v>
      </c>
      <c r="H31" s="74" t="s">
        <v>131</v>
      </c>
      <c r="I31" s="52" t="s">
        <v>30</v>
      </c>
      <c r="J31" s="118" t="str">
        <f t="shared" si="0"/>
        <v>OK</v>
      </c>
      <c r="K31" s="77"/>
      <c r="L31" s="82"/>
    </row>
    <row r="32" spans="1:13" ht="15" hidden="1" customHeight="1" x14ac:dyDescent="0.25">
      <c r="A32" s="40">
        <v>688</v>
      </c>
      <c r="B32" s="44">
        <v>105154</v>
      </c>
      <c r="C32" s="44">
        <v>270786996</v>
      </c>
      <c r="D32" s="4" t="s">
        <v>41</v>
      </c>
      <c r="E32" s="41" t="s">
        <v>92</v>
      </c>
      <c r="F32" s="63">
        <v>39217</v>
      </c>
      <c r="G32" s="4" t="s">
        <v>22</v>
      </c>
      <c r="H32" s="74" t="s">
        <v>131</v>
      </c>
      <c r="I32" s="25" t="s">
        <v>32</v>
      </c>
      <c r="J32" s="118" t="str">
        <f t="shared" si="0"/>
        <v>OK</v>
      </c>
      <c r="K32" s="77"/>
      <c r="L32" s="82"/>
    </row>
    <row r="33" spans="1:13" ht="15" hidden="1" customHeight="1" x14ac:dyDescent="0.25">
      <c r="A33" s="29">
        <v>696</v>
      </c>
      <c r="B33" s="44">
        <v>103877</v>
      </c>
      <c r="C33" s="44">
        <v>267464630</v>
      </c>
      <c r="D33" s="4" t="s">
        <v>41</v>
      </c>
      <c r="E33" s="50" t="s">
        <v>42</v>
      </c>
      <c r="F33" s="27">
        <v>39699</v>
      </c>
      <c r="G33" s="27" t="s">
        <v>43</v>
      </c>
      <c r="H33" s="74" t="s">
        <v>131</v>
      </c>
      <c r="I33" s="70" t="s">
        <v>14</v>
      </c>
      <c r="J33" s="118" t="str">
        <f t="shared" si="0"/>
        <v>OK</v>
      </c>
      <c r="K33" s="77"/>
      <c r="L33" s="82"/>
    </row>
    <row r="34" spans="1:13" ht="15" hidden="1" customHeight="1" x14ac:dyDescent="0.25">
      <c r="A34" s="37">
        <v>963</v>
      </c>
      <c r="B34" s="44">
        <v>105302</v>
      </c>
      <c r="C34" s="44">
        <v>268815488</v>
      </c>
      <c r="D34" s="4" t="s">
        <v>41</v>
      </c>
      <c r="E34" s="53" t="s">
        <v>65</v>
      </c>
      <c r="F34" s="39">
        <v>39712</v>
      </c>
      <c r="G34" s="39" t="s">
        <v>43</v>
      </c>
      <c r="H34" s="74" t="s">
        <v>131</v>
      </c>
      <c r="I34" s="53" t="s">
        <v>140</v>
      </c>
      <c r="J34" s="118" t="str">
        <f t="shared" ref="J34:J65" si="1">+IF(H34="VAL","OK","")</f>
        <v>OK</v>
      </c>
      <c r="K34" s="77"/>
      <c r="L34" s="82"/>
    </row>
    <row r="35" spans="1:13" ht="15" customHeight="1" x14ac:dyDescent="0.25">
      <c r="A35" s="96">
        <v>970</v>
      </c>
      <c r="B35" s="97" t="s">
        <v>127</v>
      </c>
      <c r="C35" s="38">
        <v>259191752</v>
      </c>
      <c r="D35" s="98" t="s">
        <v>41</v>
      </c>
      <c r="E35" s="99" t="s">
        <v>84</v>
      </c>
      <c r="F35" s="104">
        <v>39088</v>
      </c>
      <c r="G35" s="98" t="s">
        <v>43</v>
      </c>
      <c r="H35" s="35" t="s">
        <v>127</v>
      </c>
      <c r="I35" s="101" t="s">
        <v>139</v>
      </c>
      <c r="J35" s="118" t="str">
        <f t="shared" si="1"/>
        <v/>
      </c>
      <c r="K35" s="102">
        <v>2.5</v>
      </c>
      <c r="L35" s="82"/>
    </row>
    <row r="36" spans="1:13" ht="15" hidden="1" customHeight="1" x14ac:dyDescent="0.25">
      <c r="A36" s="40">
        <v>984</v>
      </c>
      <c r="B36" s="44">
        <v>102410</v>
      </c>
      <c r="C36" s="44">
        <v>266039030</v>
      </c>
      <c r="D36" s="4" t="s">
        <v>41</v>
      </c>
      <c r="E36" s="41" t="s">
        <v>77</v>
      </c>
      <c r="F36" s="31">
        <v>39342</v>
      </c>
      <c r="G36" s="4" t="s">
        <v>22</v>
      </c>
      <c r="H36" s="74" t="s">
        <v>131</v>
      </c>
      <c r="I36" s="25" t="s">
        <v>32</v>
      </c>
      <c r="J36" s="118" t="str">
        <f t="shared" si="1"/>
        <v>OK</v>
      </c>
      <c r="K36" s="77"/>
      <c r="L36" s="82"/>
    </row>
    <row r="37" spans="1:13" ht="15" hidden="1" customHeight="1" x14ac:dyDescent="0.25">
      <c r="A37" s="43">
        <v>991</v>
      </c>
      <c r="B37" s="44">
        <v>102469</v>
      </c>
      <c r="C37" s="44">
        <v>268281351</v>
      </c>
      <c r="D37" s="4" t="s">
        <v>41</v>
      </c>
      <c r="E37" s="54" t="s">
        <v>106</v>
      </c>
      <c r="F37" s="42">
        <v>39550</v>
      </c>
      <c r="G37" s="6" t="s">
        <v>22</v>
      </c>
      <c r="H37" s="74" t="s">
        <v>131</v>
      </c>
      <c r="I37" s="52" t="s">
        <v>30</v>
      </c>
      <c r="J37" s="118" t="str">
        <f t="shared" si="1"/>
        <v>OK</v>
      </c>
      <c r="K37" s="77"/>
      <c r="L37" s="82"/>
    </row>
    <row r="38" spans="1:13" ht="15" hidden="1" customHeight="1" x14ac:dyDescent="0.25">
      <c r="A38" s="43">
        <v>992</v>
      </c>
      <c r="B38" s="44">
        <v>102470</v>
      </c>
      <c r="C38" s="44">
        <v>269815600</v>
      </c>
      <c r="D38" s="4" t="s">
        <v>41</v>
      </c>
      <c r="E38" s="54" t="s">
        <v>108</v>
      </c>
      <c r="F38" s="42">
        <v>39375</v>
      </c>
      <c r="G38" s="4" t="s">
        <v>22</v>
      </c>
      <c r="H38" s="74" t="s">
        <v>131</v>
      </c>
      <c r="I38" s="52" t="s">
        <v>30</v>
      </c>
      <c r="J38" s="118" t="str">
        <f t="shared" si="1"/>
        <v>OK</v>
      </c>
      <c r="K38" s="77"/>
      <c r="L38" s="82"/>
    </row>
    <row r="39" spans="1:13" x14ac:dyDescent="0.25">
      <c r="A39" s="129">
        <v>6000</v>
      </c>
      <c r="B39" s="44" t="s">
        <v>127</v>
      </c>
      <c r="C39" s="44"/>
      <c r="D39" s="4" t="s">
        <v>41</v>
      </c>
      <c r="E39" s="54" t="s">
        <v>107</v>
      </c>
      <c r="F39" s="42">
        <v>39213</v>
      </c>
      <c r="G39" s="4" t="s">
        <v>43</v>
      </c>
      <c r="H39" s="75" t="s">
        <v>128</v>
      </c>
      <c r="I39" s="53" t="s">
        <v>123</v>
      </c>
      <c r="J39" s="118" t="str">
        <f t="shared" si="1"/>
        <v/>
      </c>
      <c r="K39" s="132">
        <v>2.5</v>
      </c>
      <c r="L39" s="82"/>
      <c r="M39" s="134" t="s">
        <v>163</v>
      </c>
    </row>
    <row r="40" spans="1:13" x14ac:dyDescent="0.25">
      <c r="A40" s="129">
        <v>6001</v>
      </c>
      <c r="B40" s="44" t="s">
        <v>127</v>
      </c>
      <c r="C40" s="44"/>
      <c r="D40" s="4" t="s">
        <v>41</v>
      </c>
      <c r="E40" s="51" t="s">
        <v>112</v>
      </c>
      <c r="F40" s="42">
        <v>39130</v>
      </c>
      <c r="G40" s="4" t="s">
        <v>43</v>
      </c>
      <c r="H40" s="75" t="s">
        <v>128</v>
      </c>
      <c r="I40" s="53" t="s">
        <v>123</v>
      </c>
      <c r="J40" s="118" t="str">
        <f t="shared" si="1"/>
        <v/>
      </c>
      <c r="K40" s="132">
        <v>2.5</v>
      </c>
      <c r="L40" s="82"/>
      <c r="M40" s="134" t="s">
        <v>163</v>
      </c>
    </row>
    <row r="41" spans="1:13" x14ac:dyDescent="0.25">
      <c r="A41" s="64"/>
      <c r="B41" s="44" t="s">
        <v>127</v>
      </c>
      <c r="C41" s="65"/>
      <c r="D41" s="4" t="s">
        <v>41</v>
      </c>
      <c r="E41" s="50" t="s">
        <v>55</v>
      </c>
      <c r="F41" s="31">
        <v>39721</v>
      </c>
      <c r="G41" s="27" t="s">
        <v>43</v>
      </c>
      <c r="H41" s="31" t="s">
        <v>127</v>
      </c>
      <c r="I41" s="70" t="s">
        <v>125</v>
      </c>
      <c r="J41" s="118" t="str">
        <f t="shared" si="1"/>
        <v/>
      </c>
      <c r="K41" s="77">
        <v>2.5</v>
      </c>
      <c r="L41" s="82"/>
    </row>
    <row r="42" spans="1:13" hidden="1" x14ac:dyDescent="0.25">
      <c r="A42" s="43">
        <v>49</v>
      </c>
      <c r="B42" s="44">
        <v>103166</v>
      </c>
      <c r="C42" s="44">
        <v>262587122</v>
      </c>
      <c r="D42" s="4" t="s">
        <v>45</v>
      </c>
      <c r="E42" s="54" t="s">
        <v>113</v>
      </c>
      <c r="F42" s="42">
        <v>38999</v>
      </c>
      <c r="G42" s="4" t="s">
        <v>22</v>
      </c>
      <c r="H42" s="74" t="s">
        <v>131</v>
      </c>
      <c r="I42" s="52" t="s">
        <v>30</v>
      </c>
      <c r="J42" s="118" t="str">
        <f t="shared" si="1"/>
        <v>OK</v>
      </c>
      <c r="K42" s="77"/>
      <c r="L42" s="82"/>
    </row>
    <row r="43" spans="1:13" hidden="1" x14ac:dyDescent="0.25">
      <c r="A43" s="43">
        <v>57</v>
      </c>
      <c r="B43" s="44">
        <v>104908</v>
      </c>
      <c r="C43" s="44">
        <v>273551043</v>
      </c>
      <c r="D43" s="4" t="s">
        <v>45</v>
      </c>
      <c r="E43" s="56" t="s">
        <v>109</v>
      </c>
      <c r="F43" s="42">
        <v>38706</v>
      </c>
      <c r="G43" s="4" t="s">
        <v>43</v>
      </c>
      <c r="H43" s="74" t="s">
        <v>131</v>
      </c>
      <c r="I43" s="52" t="s">
        <v>30</v>
      </c>
      <c r="J43" s="118" t="str">
        <f t="shared" si="1"/>
        <v>OK</v>
      </c>
      <c r="K43" s="77"/>
      <c r="L43" s="82"/>
    </row>
    <row r="44" spans="1:13" hidden="1" x14ac:dyDescent="0.25">
      <c r="A44" s="40">
        <v>85</v>
      </c>
      <c r="B44" s="44">
        <v>103226</v>
      </c>
      <c r="C44" s="44">
        <v>264514440</v>
      </c>
      <c r="D44" s="4" t="s">
        <v>45</v>
      </c>
      <c r="E44" s="41" t="s">
        <v>76</v>
      </c>
      <c r="F44" s="63">
        <v>39035</v>
      </c>
      <c r="G44" s="4" t="s">
        <v>22</v>
      </c>
      <c r="H44" s="74" t="s">
        <v>131</v>
      </c>
      <c r="I44" s="25" t="s">
        <v>32</v>
      </c>
      <c r="J44" s="118" t="str">
        <f t="shared" si="1"/>
        <v>OK</v>
      </c>
      <c r="K44" s="77"/>
      <c r="L44" s="82"/>
    </row>
    <row r="45" spans="1:13" hidden="1" x14ac:dyDescent="0.25">
      <c r="A45" s="40">
        <v>210</v>
      </c>
      <c r="B45" s="44">
        <v>104185</v>
      </c>
      <c r="C45" s="44">
        <v>260141372</v>
      </c>
      <c r="D45" s="4" t="s">
        <v>45</v>
      </c>
      <c r="E45" s="41" t="s">
        <v>87</v>
      </c>
      <c r="F45" s="63">
        <v>38917</v>
      </c>
      <c r="G45" s="4" t="s">
        <v>22</v>
      </c>
      <c r="H45" s="74" t="s">
        <v>131</v>
      </c>
      <c r="I45" s="25" t="s">
        <v>32</v>
      </c>
      <c r="J45" s="118" t="str">
        <f t="shared" si="1"/>
        <v>OK</v>
      </c>
      <c r="K45" s="77"/>
      <c r="L45" s="82"/>
    </row>
    <row r="46" spans="1:13" hidden="1" x14ac:dyDescent="0.25">
      <c r="A46" s="40">
        <v>242</v>
      </c>
      <c r="B46" s="44">
        <v>101669</v>
      </c>
      <c r="C46" s="44">
        <v>265243696</v>
      </c>
      <c r="D46" s="4" t="s">
        <v>45</v>
      </c>
      <c r="E46" s="41" t="s">
        <v>73</v>
      </c>
      <c r="F46" s="63">
        <v>38470</v>
      </c>
      <c r="G46" s="4" t="s">
        <v>43</v>
      </c>
      <c r="H46" s="74" t="s">
        <v>131</v>
      </c>
      <c r="I46" s="25" t="s">
        <v>32</v>
      </c>
      <c r="J46" s="118" t="str">
        <f t="shared" si="1"/>
        <v>OK</v>
      </c>
      <c r="K46" s="77"/>
      <c r="L46" s="82"/>
    </row>
    <row r="47" spans="1:13" hidden="1" x14ac:dyDescent="0.25">
      <c r="A47" s="43">
        <v>244</v>
      </c>
      <c r="B47" s="44">
        <v>101311</v>
      </c>
      <c r="C47" s="44">
        <v>269163484</v>
      </c>
      <c r="D47" s="4" t="s">
        <v>45</v>
      </c>
      <c r="E47" s="54" t="s">
        <v>114</v>
      </c>
      <c r="F47" s="42">
        <v>38692</v>
      </c>
      <c r="G47" s="4" t="s">
        <v>22</v>
      </c>
      <c r="H47" s="74" t="s">
        <v>131</v>
      </c>
      <c r="I47" s="52" t="s">
        <v>30</v>
      </c>
      <c r="J47" s="118" t="str">
        <f t="shared" si="1"/>
        <v>OK</v>
      </c>
      <c r="K47" s="77"/>
      <c r="L47" s="82"/>
    </row>
    <row r="48" spans="1:13" ht="15.75" hidden="1" x14ac:dyDescent="0.25">
      <c r="A48" s="32">
        <v>365</v>
      </c>
      <c r="B48" s="44">
        <v>104276</v>
      </c>
      <c r="C48" s="44">
        <v>261125257</v>
      </c>
      <c r="D48" s="4" t="s">
        <v>45</v>
      </c>
      <c r="E48" s="33" t="s">
        <v>61</v>
      </c>
      <c r="F48" s="63">
        <v>38710</v>
      </c>
      <c r="G48" s="4" t="s">
        <v>43</v>
      </c>
      <c r="H48" s="74" t="s">
        <v>131</v>
      </c>
      <c r="I48" s="33" t="s">
        <v>31</v>
      </c>
      <c r="J48" s="118" t="str">
        <f t="shared" si="1"/>
        <v>OK</v>
      </c>
      <c r="K48" s="78"/>
      <c r="L48" s="82"/>
    </row>
    <row r="49" spans="1:12" hidden="1" x14ac:dyDescent="0.25">
      <c r="A49" s="37">
        <v>449</v>
      </c>
      <c r="B49" s="44">
        <v>105036</v>
      </c>
      <c r="C49" s="44">
        <v>256917965</v>
      </c>
      <c r="D49" s="4" t="s">
        <v>45</v>
      </c>
      <c r="E49" s="53" t="s">
        <v>62</v>
      </c>
      <c r="F49" s="39">
        <v>38848</v>
      </c>
      <c r="G49" s="39" t="s">
        <v>22</v>
      </c>
      <c r="H49" s="74" t="s">
        <v>131</v>
      </c>
      <c r="I49" s="53" t="s">
        <v>140</v>
      </c>
      <c r="J49" s="118" t="str">
        <f t="shared" si="1"/>
        <v>OK</v>
      </c>
      <c r="K49" s="77"/>
      <c r="L49" s="82"/>
    </row>
    <row r="50" spans="1:12" hidden="1" x14ac:dyDescent="0.25">
      <c r="A50" s="29">
        <v>457</v>
      </c>
      <c r="B50" s="44">
        <v>104342</v>
      </c>
      <c r="C50" s="44">
        <v>256948186</v>
      </c>
      <c r="D50" s="4" t="s">
        <v>45</v>
      </c>
      <c r="E50" s="50" t="s">
        <v>48</v>
      </c>
      <c r="F50" s="27">
        <v>38369</v>
      </c>
      <c r="G50" s="27" t="s">
        <v>22</v>
      </c>
      <c r="H50" s="74" t="s">
        <v>131</v>
      </c>
      <c r="I50" s="70" t="s">
        <v>14</v>
      </c>
      <c r="J50" s="118" t="str">
        <f t="shared" si="1"/>
        <v>OK</v>
      </c>
      <c r="K50" s="77"/>
      <c r="L50" s="82"/>
    </row>
    <row r="51" spans="1:12" hidden="1" x14ac:dyDescent="0.25">
      <c r="A51" s="29">
        <v>502</v>
      </c>
      <c r="B51" s="44">
        <v>103872</v>
      </c>
      <c r="C51" s="44">
        <v>275788598</v>
      </c>
      <c r="D51" s="4" t="s">
        <v>45</v>
      </c>
      <c r="E51" s="50" t="s">
        <v>47</v>
      </c>
      <c r="F51" s="27">
        <v>38810</v>
      </c>
      <c r="G51" s="27" t="s">
        <v>43</v>
      </c>
      <c r="H51" s="74" t="s">
        <v>131</v>
      </c>
      <c r="I51" s="70" t="s">
        <v>14</v>
      </c>
      <c r="J51" s="118" t="str">
        <f t="shared" si="1"/>
        <v>OK</v>
      </c>
      <c r="K51" s="77"/>
      <c r="L51" s="82"/>
    </row>
    <row r="52" spans="1:12" hidden="1" x14ac:dyDescent="0.25">
      <c r="A52" s="29">
        <v>535</v>
      </c>
      <c r="B52" s="44">
        <v>105108</v>
      </c>
      <c r="C52" s="44">
        <v>256594929</v>
      </c>
      <c r="D52" s="4" t="s">
        <v>45</v>
      </c>
      <c r="E52" s="50" t="s">
        <v>46</v>
      </c>
      <c r="F52" s="27">
        <v>38852</v>
      </c>
      <c r="G52" s="27" t="s">
        <v>22</v>
      </c>
      <c r="H52" s="74" t="s">
        <v>131</v>
      </c>
      <c r="I52" s="70" t="s">
        <v>14</v>
      </c>
      <c r="J52" s="118" t="str">
        <f t="shared" si="1"/>
        <v>OK</v>
      </c>
      <c r="K52" s="77"/>
      <c r="L52" s="82"/>
    </row>
    <row r="53" spans="1:12" hidden="1" x14ac:dyDescent="0.25">
      <c r="A53" s="40">
        <v>671</v>
      </c>
      <c r="B53" s="44">
        <v>105150</v>
      </c>
      <c r="C53" s="44">
        <v>273857452</v>
      </c>
      <c r="D53" s="4" t="s">
        <v>45</v>
      </c>
      <c r="E53" s="41" t="s">
        <v>88</v>
      </c>
      <c r="F53" s="63">
        <v>39043</v>
      </c>
      <c r="G53" s="4" t="s">
        <v>43</v>
      </c>
      <c r="H53" s="74" t="s">
        <v>131</v>
      </c>
      <c r="I53" s="25" t="s">
        <v>32</v>
      </c>
      <c r="J53" s="118" t="str">
        <f t="shared" si="1"/>
        <v>OK</v>
      </c>
      <c r="K53" s="77"/>
      <c r="L53" s="82"/>
    </row>
    <row r="54" spans="1:12" hidden="1" x14ac:dyDescent="0.25">
      <c r="A54" s="40">
        <v>678</v>
      </c>
      <c r="B54" s="44">
        <v>103704</v>
      </c>
      <c r="C54" s="44">
        <v>263679810</v>
      </c>
      <c r="D54" s="4" t="s">
        <v>45</v>
      </c>
      <c r="E54" s="41" t="s">
        <v>85</v>
      </c>
      <c r="F54" s="63">
        <v>38886</v>
      </c>
      <c r="G54" s="4" t="s">
        <v>22</v>
      </c>
      <c r="H54" s="74" t="s">
        <v>131</v>
      </c>
      <c r="I54" s="25" t="s">
        <v>32</v>
      </c>
      <c r="J54" s="118" t="str">
        <f t="shared" si="1"/>
        <v>OK</v>
      </c>
      <c r="K54" s="77"/>
      <c r="L54" s="82"/>
    </row>
    <row r="55" spans="1:12" hidden="1" x14ac:dyDescent="0.25">
      <c r="A55" s="43">
        <v>705</v>
      </c>
      <c r="B55" s="44">
        <v>105159</v>
      </c>
      <c r="C55" s="44">
        <v>274996421</v>
      </c>
      <c r="D55" s="4" t="s">
        <v>45</v>
      </c>
      <c r="E55" s="54" t="s">
        <v>117</v>
      </c>
      <c r="F55" s="42">
        <v>38389</v>
      </c>
      <c r="G55" s="4" t="s">
        <v>22</v>
      </c>
      <c r="H55" s="74" t="s">
        <v>131</v>
      </c>
      <c r="I55" s="52" t="s">
        <v>30</v>
      </c>
      <c r="J55" s="118" t="str">
        <f t="shared" si="1"/>
        <v>OK</v>
      </c>
      <c r="K55" s="77"/>
      <c r="L55" s="82"/>
    </row>
    <row r="56" spans="1:12" hidden="1" x14ac:dyDescent="0.25">
      <c r="A56" s="40">
        <v>747</v>
      </c>
      <c r="B56" s="44">
        <v>102409</v>
      </c>
      <c r="C56" s="44">
        <v>259667196</v>
      </c>
      <c r="D56" s="4" t="s">
        <v>45</v>
      </c>
      <c r="E56" s="41" t="s">
        <v>78</v>
      </c>
      <c r="F56" s="63">
        <v>39021</v>
      </c>
      <c r="G56" s="4" t="s">
        <v>22</v>
      </c>
      <c r="H56" s="74" t="s">
        <v>131</v>
      </c>
      <c r="I56" s="25" t="s">
        <v>32</v>
      </c>
      <c r="J56" s="118" t="str">
        <f t="shared" si="1"/>
        <v>OK</v>
      </c>
      <c r="K56" s="77"/>
      <c r="L56" s="82"/>
    </row>
    <row r="57" spans="1:12" x14ac:dyDescent="0.25">
      <c r="A57" s="30">
        <v>818</v>
      </c>
      <c r="B57" s="44">
        <v>103901</v>
      </c>
      <c r="C57" s="44">
        <v>272115851</v>
      </c>
      <c r="D57" s="4" t="s">
        <v>45</v>
      </c>
      <c r="E57" s="54" t="s">
        <v>115</v>
      </c>
      <c r="F57" s="42">
        <v>38430</v>
      </c>
      <c r="G57" s="4" t="s">
        <v>22</v>
      </c>
      <c r="H57" s="75" t="s">
        <v>128</v>
      </c>
      <c r="I57" s="52" t="s">
        <v>123</v>
      </c>
      <c r="J57" s="118" t="str">
        <f t="shared" si="1"/>
        <v/>
      </c>
      <c r="K57" s="77">
        <v>2.5</v>
      </c>
      <c r="L57" s="82"/>
    </row>
    <row r="58" spans="1:12" hidden="1" x14ac:dyDescent="0.25">
      <c r="A58" s="40">
        <v>960</v>
      </c>
      <c r="B58" s="44">
        <v>102404</v>
      </c>
      <c r="C58" s="44">
        <v>256941149</v>
      </c>
      <c r="D58" s="4" t="s">
        <v>45</v>
      </c>
      <c r="E58" s="41" t="s">
        <v>74</v>
      </c>
      <c r="F58" s="63">
        <v>38890</v>
      </c>
      <c r="G58" s="4" t="s">
        <v>22</v>
      </c>
      <c r="H58" s="74" t="s">
        <v>131</v>
      </c>
      <c r="I58" s="25" t="s">
        <v>32</v>
      </c>
      <c r="J58" s="118" t="str">
        <f t="shared" si="1"/>
        <v>OK</v>
      </c>
      <c r="K58" s="77"/>
      <c r="L58" s="82"/>
    </row>
    <row r="59" spans="1:12" x14ac:dyDescent="0.25">
      <c r="A59" s="64"/>
      <c r="B59" s="44" t="s">
        <v>127</v>
      </c>
      <c r="C59" s="65"/>
      <c r="D59" s="4" t="s">
        <v>45</v>
      </c>
      <c r="E59" s="54" t="s">
        <v>116</v>
      </c>
      <c r="F59" s="42">
        <v>38659</v>
      </c>
      <c r="G59" s="4" t="s">
        <v>22</v>
      </c>
      <c r="H59" s="31" t="s">
        <v>127</v>
      </c>
      <c r="I59" s="53" t="s">
        <v>123</v>
      </c>
      <c r="J59" s="118" t="str">
        <f t="shared" si="1"/>
        <v/>
      </c>
      <c r="K59" s="77">
        <v>2.5</v>
      </c>
      <c r="L59" s="82"/>
    </row>
    <row r="60" spans="1:12" ht="15.75" hidden="1" x14ac:dyDescent="0.25">
      <c r="A60" s="40">
        <v>15</v>
      </c>
      <c r="B60" s="44">
        <v>101659</v>
      </c>
      <c r="C60" s="44">
        <v>252402391</v>
      </c>
      <c r="D60" s="4" t="s">
        <v>37</v>
      </c>
      <c r="E60" s="41" t="s">
        <v>81</v>
      </c>
      <c r="F60" s="63">
        <v>38003</v>
      </c>
      <c r="G60" s="4" t="s">
        <v>22</v>
      </c>
      <c r="H60" s="74" t="s">
        <v>131</v>
      </c>
      <c r="I60" s="25" t="s">
        <v>32</v>
      </c>
      <c r="J60" s="118" t="str">
        <f t="shared" si="1"/>
        <v>OK</v>
      </c>
      <c r="K60" s="78"/>
      <c r="L60" s="82"/>
    </row>
    <row r="61" spans="1:12" hidden="1" x14ac:dyDescent="0.25">
      <c r="A61" s="43">
        <v>44</v>
      </c>
      <c r="B61" s="44">
        <v>103162</v>
      </c>
      <c r="C61" s="44">
        <v>246304677</v>
      </c>
      <c r="D61" s="4" t="s">
        <v>37</v>
      </c>
      <c r="E61" s="54" t="s">
        <v>119</v>
      </c>
      <c r="F61" s="42">
        <v>37744</v>
      </c>
      <c r="G61" s="4" t="s">
        <v>22</v>
      </c>
      <c r="H61" s="74" t="s">
        <v>131</v>
      </c>
      <c r="I61" s="52" t="s">
        <v>30</v>
      </c>
      <c r="J61" s="118" t="str">
        <f t="shared" si="1"/>
        <v>OK</v>
      </c>
      <c r="K61" s="77"/>
      <c r="L61" s="82"/>
    </row>
    <row r="62" spans="1:12" hidden="1" x14ac:dyDescent="0.25">
      <c r="A62" s="29">
        <v>143</v>
      </c>
      <c r="B62" s="44">
        <v>103274</v>
      </c>
      <c r="C62" s="44">
        <v>247806323</v>
      </c>
      <c r="D62" s="4" t="s">
        <v>37</v>
      </c>
      <c r="E62" s="50" t="s">
        <v>52</v>
      </c>
      <c r="F62" s="27">
        <v>38165</v>
      </c>
      <c r="G62" s="27" t="s">
        <v>43</v>
      </c>
      <c r="H62" s="74" t="s">
        <v>131</v>
      </c>
      <c r="I62" s="70" t="s">
        <v>14</v>
      </c>
      <c r="J62" s="118" t="str">
        <f t="shared" si="1"/>
        <v>OK</v>
      </c>
      <c r="K62" s="77"/>
      <c r="L62" s="82"/>
    </row>
    <row r="63" spans="1:12" ht="15.75" hidden="1" x14ac:dyDescent="0.25">
      <c r="A63" s="32">
        <v>366</v>
      </c>
      <c r="B63" s="44">
        <v>104278</v>
      </c>
      <c r="C63" s="44">
        <v>255589832</v>
      </c>
      <c r="D63" s="4" t="s">
        <v>37</v>
      </c>
      <c r="E63" s="33" t="s">
        <v>60</v>
      </c>
      <c r="F63" s="63">
        <v>38083</v>
      </c>
      <c r="G63" s="4" t="s">
        <v>22</v>
      </c>
      <c r="H63" s="74" t="s">
        <v>131</v>
      </c>
      <c r="I63" s="33" t="s">
        <v>31</v>
      </c>
      <c r="J63" s="118" t="str">
        <f t="shared" si="1"/>
        <v>OK</v>
      </c>
      <c r="K63" s="78"/>
      <c r="L63" s="82"/>
    </row>
    <row r="64" spans="1:12" ht="15.75" hidden="1" x14ac:dyDescent="0.25">
      <c r="A64" s="32">
        <v>378</v>
      </c>
      <c r="B64" s="44">
        <v>104279</v>
      </c>
      <c r="C64" s="44">
        <v>273151339</v>
      </c>
      <c r="D64" s="4" t="s">
        <v>37</v>
      </c>
      <c r="E64" s="33" t="s">
        <v>59</v>
      </c>
      <c r="F64" s="63">
        <v>37782</v>
      </c>
      <c r="G64" s="4" t="s">
        <v>22</v>
      </c>
      <c r="H64" s="74" t="s">
        <v>131</v>
      </c>
      <c r="I64" s="33" t="s">
        <v>31</v>
      </c>
      <c r="J64" s="118" t="str">
        <f t="shared" si="1"/>
        <v>OK</v>
      </c>
      <c r="K64" s="78"/>
      <c r="L64" s="82"/>
    </row>
    <row r="65" spans="1:15" x14ac:dyDescent="0.25">
      <c r="A65" s="96">
        <v>418</v>
      </c>
      <c r="B65" s="97">
        <v>104300</v>
      </c>
      <c r="C65" s="97">
        <v>268509450</v>
      </c>
      <c r="D65" s="98" t="s">
        <v>37</v>
      </c>
      <c r="E65" s="99" t="s">
        <v>96</v>
      </c>
      <c r="F65" s="35">
        <v>38173</v>
      </c>
      <c r="G65" s="98" t="s">
        <v>22</v>
      </c>
      <c r="H65" s="100" t="s">
        <v>128</v>
      </c>
      <c r="I65" s="101" t="s">
        <v>139</v>
      </c>
      <c r="J65" s="118" t="str">
        <f t="shared" si="1"/>
        <v/>
      </c>
      <c r="K65" s="102">
        <v>2.5</v>
      </c>
      <c r="L65" s="82"/>
    </row>
    <row r="66" spans="1:15" hidden="1" x14ac:dyDescent="0.25">
      <c r="A66" s="30">
        <v>538</v>
      </c>
      <c r="B66" s="44">
        <v>105109</v>
      </c>
      <c r="C66" s="44">
        <v>275722929</v>
      </c>
      <c r="D66" s="4" t="s">
        <v>37</v>
      </c>
      <c r="E66" s="48" t="s">
        <v>50</v>
      </c>
      <c r="F66" s="27">
        <v>38002</v>
      </c>
      <c r="G66" s="26" t="s">
        <v>22</v>
      </c>
      <c r="H66" s="74" t="s">
        <v>131</v>
      </c>
      <c r="I66" s="70" t="s">
        <v>14</v>
      </c>
      <c r="J66" s="118" t="str">
        <f t="shared" ref="J66:J75" si="2">+IF(H66="VAL","OK","")</f>
        <v>OK</v>
      </c>
      <c r="K66" s="77"/>
      <c r="L66" s="82"/>
    </row>
    <row r="67" spans="1:15" hidden="1" x14ac:dyDescent="0.25">
      <c r="A67" s="29">
        <v>555</v>
      </c>
      <c r="B67" s="44">
        <v>104439</v>
      </c>
      <c r="C67" s="44">
        <v>275308855</v>
      </c>
      <c r="D67" s="4" t="s">
        <v>37</v>
      </c>
      <c r="E67" s="50" t="s">
        <v>51</v>
      </c>
      <c r="F67" s="27">
        <v>37985</v>
      </c>
      <c r="G67" s="6" t="s">
        <v>22</v>
      </c>
      <c r="H67" s="74" t="s">
        <v>131</v>
      </c>
      <c r="I67" s="70" t="s">
        <v>14</v>
      </c>
      <c r="J67" s="118" t="str">
        <f t="shared" si="2"/>
        <v>OK</v>
      </c>
      <c r="K67" s="77"/>
      <c r="L67" s="82"/>
    </row>
    <row r="68" spans="1:15" hidden="1" x14ac:dyDescent="0.25">
      <c r="A68" s="40">
        <v>605</v>
      </c>
      <c r="B68" s="44">
        <v>105119</v>
      </c>
      <c r="C68" s="44">
        <v>245423460</v>
      </c>
      <c r="D68" s="4" t="s">
        <v>37</v>
      </c>
      <c r="E68" s="41" t="s">
        <v>82</v>
      </c>
      <c r="F68" s="31">
        <v>37886</v>
      </c>
      <c r="G68" s="4" t="s">
        <v>22</v>
      </c>
      <c r="H68" s="74" t="s">
        <v>131</v>
      </c>
      <c r="I68" s="25" t="s">
        <v>32</v>
      </c>
      <c r="J68" s="118" t="str">
        <f t="shared" si="2"/>
        <v>OK</v>
      </c>
      <c r="K68" s="77"/>
      <c r="L68" s="82"/>
    </row>
    <row r="69" spans="1:15" hidden="1" x14ac:dyDescent="0.25">
      <c r="A69" s="40">
        <v>685</v>
      </c>
      <c r="B69" s="44">
        <v>105153</v>
      </c>
      <c r="C69" s="44">
        <v>256048487</v>
      </c>
      <c r="D69" s="4" t="s">
        <v>37</v>
      </c>
      <c r="E69" s="41" t="s">
        <v>94</v>
      </c>
      <c r="F69" s="63">
        <v>38240</v>
      </c>
      <c r="G69" s="4" t="s">
        <v>22</v>
      </c>
      <c r="H69" s="74" t="s">
        <v>131</v>
      </c>
      <c r="I69" s="25" t="s">
        <v>32</v>
      </c>
      <c r="J69" s="118" t="str">
        <f t="shared" si="2"/>
        <v>OK</v>
      </c>
      <c r="K69" s="77"/>
      <c r="L69" s="82"/>
    </row>
    <row r="70" spans="1:15" hidden="1" x14ac:dyDescent="0.25">
      <c r="A70" s="29">
        <v>851</v>
      </c>
      <c r="B70" s="44">
        <v>102043</v>
      </c>
      <c r="C70" s="44">
        <v>250552167</v>
      </c>
      <c r="D70" s="4" t="s">
        <v>37</v>
      </c>
      <c r="E70" s="50" t="s">
        <v>49</v>
      </c>
      <c r="F70" s="27">
        <v>38202</v>
      </c>
      <c r="G70" s="6" t="s">
        <v>22</v>
      </c>
      <c r="H70" s="74" t="s">
        <v>131</v>
      </c>
      <c r="I70" s="70" t="s">
        <v>14</v>
      </c>
      <c r="J70" s="118" t="str">
        <f t="shared" si="2"/>
        <v>OK</v>
      </c>
      <c r="K70" s="77"/>
      <c r="L70" s="82"/>
    </row>
    <row r="71" spans="1:15" hidden="1" x14ac:dyDescent="0.25">
      <c r="A71" s="43">
        <v>986</v>
      </c>
      <c r="B71" s="44">
        <v>104073</v>
      </c>
      <c r="C71" s="44">
        <v>269558802</v>
      </c>
      <c r="D71" s="4" t="s">
        <v>37</v>
      </c>
      <c r="E71" s="54" t="s">
        <v>118</v>
      </c>
      <c r="F71" s="42">
        <v>37982</v>
      </c>
      <c r="G71" s="4" t="s">
        <v>43</v>
      </c>
      <c r="H71" s="74" t="s">
        <v>131</v>
      </c>
      <c r="I71" s="52" t="s">
        <v>30</v>
      </c>
      <c r="J71" s="118" t="str">
        <f t="shared" si="2"/>
        <v>OK</v>
      </c>
      <c r="K71" s="77"/>
      <c r="L71" s="82"/>
    </row>
    <row r="72" spans="1:15" x14ac:dyDescent="0.25">
      <c r="A72" s="128">
        <v>6006</v>
      </c>
      <c r="B72" s="97" t="s">
        <v>127</v>
      </c>
      <c r="C72" s="97"/>
      <c r="D72" s="98" t="s">
        <v>37</v>
      </c>
      <c r="E72" s="47" t="s">
        <v>36</v>
      </c>
      <c r="F72" s="45">
        <v>38335</v>
      </c>
      <c r="G72" s="105" t="s">
        <v>22</v>
      </c>
      <c r="H72" s="28" t="s">
        <v>131</v>
      </c>
      <c r="I72" s="47" t="s">
        <v>124</v>
      </c>
      <c r="J72" s="118" t="str">
        <f t="shared" si="2"/>
        <v>OK</v>
      </c>
      <c r="K72" s="102">
        <v>2.5</v>
      </c>
      <c r="L72" s="82" t="s">
        <v>145</v>
      </c>
    </row>
    <row r="73" spans="1:15" ht="15.75" hidden="1" x14ac:dyDescent="0.25">
      <c r="A73" s="131">
        <v>6010</v>
      </c>
      <c r="B73" s="44">
        <v>103201</v>
      </c>
      <c r="C73" s="44">
        <v>272783358</v>
      </c>
      <c r="D73" s="4" t="s">
        <v>45</v>
      </c>
      <c r="E73" s="41" t="s">
        <v>80</v>
      </c>
      <c r="F73" s="63">
        <v>38714</v>
      </c>
      <c r="G73" s="4" t="s">
        <v>22</v>
      </c>
      <c r="H73" s="74" t="s">
        <v>131</v>
      </c>
      <c r="I73" s="25" t="s">
        <v>32</v>
      </c>
      <c r="J73" s="118" t="str">
        <f t="shared" si="2"/>
        <v>OK</v>
      </c>
      <c r="K73" s="133"/>
      <c r="L73" s="82"/>
      <c r="M73" s="134" t="s">
        <v>164</v>
      </c>
    </row>
    <row r="74" spans="1:15" s="91" customFormat="1" x14ac:dyDescent="0.25">
      <c r="A74" s="129">
        <v>6012</v>
      </c>
      <c r="B74" s="97" t="s">
        <v>127</v>
      </c>
      <c r="C74" s="6"/>
      <c r="D74" s="6" t="s">
        <v>37</v>
      </c>
      <c r="E74" s="50" t="s">
        <v>146</v>
      </c>
      <c r="F74" s="28">
        <v>38051</v>
      </c>
      <c r="G74" s="27" t="s">
        <v>22</v>
      </c>
      <c r="H74" s="28" t="s">
        <v>131</v>
      </c>
      <c r="I74" s="101" t="s">
        <v>139</v>
      </c>
      <c r="J74" s="118" t="str">
        <f t="shared" si="2"/>
        <v>OK</v>
      </c>
      <c r="K74" s="84">
        <v>5</v>
      </c>
      <c r="L74" s="83" t="s">
        <v>145</v>
      </c>
      <c r="M74" s="113" t="s">
        <v>149</v>
      </c>
    </row>
    <row r="75" spans="1:15" ht="15.75" thickBot="1" x14ac:dyDescent="0.3">
      <c r="A75" s="130">
        <v>6003</v>
      </c>
      <c r="B75" s="85" t="s">
        <v>127</v>
      </c>
      <c r="C75" s="85">
        <v>275925198</v>
      </c>
      <c r="D75" s="85" t="s">
        <v>45</v>
      </c>
      <c r="E75" s="80" t="s">
        <v>156</v>
      </c>
      <c r="F75" s="86">
        <v>38971</v>
      </c>
      <c r="G75" s="66" t="s">
        <v>22</v>
      </c>
      <c r="H75" s="86" t="s">
        <v>131</v>
      </c>
      <c r="I75" s="71" t="s">
        <v>157</v>
      </c>
      <c r="J75" s="118" t="str">
        <f t="shared" si="2"/>
        <v>OK</v>
      </c>
      <c r="K75" s="87">
        <v>2.5</v>
      </c>
      <c r="L75" s="82" t="s">
        <v>145</v>
      </c>
    </row>
    <row r="76" spans="1:15" ht="15.75" thickBot="1" x14ac:dyDescent="0.3"/>
    <row r="77" spans="1:15" x14ac:dyDescent="0.25">
      <c r="A77" s="59">
        <v>2595</v>
      </c>
      <c r="B77" s="60">
        <v>103743</v>
      </c>
      <c r="C77" s="60">
        <v>228027284</v>
      </c>
      <c r="D77" s="60" t="s">
        <v>28</v>
      </c>
      <c r="E77" s="61" t="s">
        <v>23</v>
      </c>
      <c r="F77" s="62">
        <v>36140</v>
      </c>
      <c r="G77" s="60" t="s">
        <v>22</v>
      </c>
      <c r="H77" s="81" t="s">
        <v>131</v>
      </c>
      <c r="I77" s="61" t="s">
        <v>40</v>
      </c>
      <c r="J77" s="116"/>
      <c r="K77" s="76">
        <v>10</v>
      </c>
      <c r="N77" s="95" t="s">
        <v>132</v>
      </c>
    </row>
    <row r="78" spans="1:15" x14ac:dyDescent="0.25">
      <c r="A78" s="34">
        <v>3230</v>
      </c>
      <c r="B78" s="36">
        <v>103353</v>
      </c>
      <c r="C78" s="36">
        <v>249843889</v>
      </c>
      <c r="D78" s="4" t="s">
        <v>27</v>
      </c>
      <c r="E78" s="52" t="s">
        <v>56</v>
      </c>
      <c r="F78" s="27">
        <v>33018</v>
      </c>
      <c r="G78" s="27" t="s">
        <v>22</v>
      </c>
      <c r="H78" s="74" t="s">
        <v>131</v>
      </c>
      <c r="I78" s="24" t="s">
        <v>24</v>
      </c>
      <c r="J78" s="118" t="s">
        <v>148</v>
      </c>
      <c r="K78" s="77">
        <v>10</v>
      </c>
      <c r="L78" s="79" t="s">
        <v>145</v>
      </c>
      <c r="N78" s="79">
        <v>10</v>
      </c>
      <c r="O78" s="2" t="s">
        <v>133</v>
      </c>
    </row>
    <row r="79" spans="1:15" x14ac:dyDescent="0.25">
      <c r="A79" s="29">
        <v>3776</v>
      </c>
      <c r="B79" s="36">
        <v>103879</v>
      </c>
      <c r="C79" s="36">
        <v>236809423</v>
      </c>
      <c r="D79" s="4" t="s">
        <v>26</v>
      </c>
      <c r="E79" s="50" t="s">
        <v>54</v>
      </c>
      <c r="F79" s="27">
        <v>30686</v>
      </c>
      <c r="G79" s="6" t="s">
        <v>22</v>
      </c>
      <c r="H79" s="74" t="s">
        <v>131</v>
      </c>
      <c r="I79" s="70" t="s">
        <v>14</v>
      </c>
      <c r="J79" s="118" t="s">
        <v>148</v>
      </c>
      <c r="K79" s="77">
        <v>10</v>
      </c>
      <c r="L79" s="79" t="s">
        <v>145</v>
      </c>
      <c r="N79" s="79">
        <v>12.5</v>
      </c>
      <c r="O79" s="2" t="s">
        <v>134</v>
      </c>
    </row>
    <row r="80" spans="1:15" x14ac:dyDescent="0.25">
      <c r="A80" s="34">
        <v>3895</v>
      </c>
      <c r="B80" s="36">
        <v>104043</v>
      </c>
      <c r="C80" s="36">
        <v>218647301</v>
      </c>
      <c r="D80" s="4" t="s">
        <v>26</v>
      </c>
      <c r="E80" s="52" t="s">
        <v>72</v>
      </c>
      <c r="F80" s="35">
        <v>32201</v>
      </c>
      <c r="G80" s="4" t="s">
        <v>22</v>
      </c>
      <c r="H80" s="27" t="s">
        <v>131</v>
      </c>
      <c r="I80" s="52" t="s">
        <v>141</v>
      </c>
      <c r="J80" s="118" t="s">
        <v>148</v>
      </c>
      <c r="K80" s="77">
        <v>10</v>
      </c>
      <c r="L80" s="79" t="s">
        <v>145</v>
      </c>
    </row>
    <row r="81" spans="1:15" x14ac:dyDescent="0.25">
      <c r="A81" s="29">
        <v>5120</v>
      </c>
      <c r="B81" s="4">
        <v>104978</v>
      </c>
      <c r="C81" s="4">
        <v>165776765</v>
      </c>
      <c r="D81" s="4" t="s">
        <v>35</v>
      </c>
      <c r="E81" s="48" t="s">
        <v>38</v>
      </c>
      <c r="F81" s="28">
        <v>26833</v>
      </c>
      <c r="G81" s="6" t="s">
        <v>22</v>
      </c>
      <c r="H81" s="27" t="s">
        <v>131</v>
      </c>
      <c r="I81" s="70" t="s">
        <v>130</v>
      </c>
      <c r="J81" s="118" t="s">
        <v>148</v>
      </c>
      <c r="K81" s="77">
        <v>10</v>
      </c>
      <c r="L81" s="79" t="s">
        <v>145</v>
      </c>
    </row>
    <row r="82" spans="1:15" x14ac:dyDescent="0.25">
      <c r="A82" s="129">
        <v>6004</v>
      </c>
      <c r="B82" s="44" t="s">
        <v>127</v>
      </c>
      <c r="C82" s="44"/>
      <c r="D82" s="4" t="s">
        <v>25</v>
      </c>
      <c r="E82" s="52" t="s">
        <v>57</v>
      </c>
      <c r="F82" s="27">
        <v>28083</v>
      </c>
      <c r="G82" s="27" t="s">
        <v>22</v>
      </c>
      <c r="H82" s="27" t="s">
        <v>131</v>
      </c>
      <c r="I82" s="70" t="s">
        <v>33</v>
      </c>
      <c r="J82" s="118" t="s">
        <v>148</v>
      </c>
      <c r="K82" s="77">
        <v>12.5</v>
      </c>
      <c r="L82" s="79" t="s">
        <v>145</v>
      </c>
    </row>
    <row r="83" spans="1:15" x14ac:dyDescent="0.25">
      <c r="A83" s="129">
        <v>6013</v>
      </c>
      <c r="B83" s="44" t="s">
        <v>127</v>
      </c>
      <c r="C83" s="44">
        <v>198607610</v>
      </c>
      <c r="D83" s="4" t="s">
        <v>35</v>
      </c>
      <c r="E83" s="57" t="s">
        <v>34</v>
      </c>
      <c r="F83" s="58">
        <v>25957</v>
      </c>
      <c r="G83" s="27" t="s">
        <v>22</v>
      </c>
      <c r="H83" s="4" t="s">
        <v>131</v>
      </c>
      <c r="I83" s="52" t="s">
        <v>33</v>
      </c>
      <c r="J83" s="118" t="s">
        <v>148</v>
      </c>
      <c r="K83" s="77">
        <v>12.5</v>
      </c>
      <c r="L83" s="79" t="s">
        <v>145</v>
      </c>
    </row>
    <row r="84" spans="1:15" x14ac:dyDescent="0.25">
      <c r="A84" s="64"/>
      <c r="B84" s="4" t="s">
        <v>127</v>
      </c>
      <c r="C84" s="65"/>
      <c r="D84" s="36" t="s">
        <v>29</v>
      </c>
      <c r="E84" s="49" t="s">
        <v>39</v>
      </c>
      <c r="F84" s="31">
        <v>24311</v>
      </c>
      <c r="G84" s="36" t="s">
        <v>22</v>
      </c>
      <c r="H84" s="36" t="s">
        <v>127</v>
      </c>
      <c r="I84" s="52" t="s">
        <v>33</v>
      </c>
      <c r="J84" s="118"/>
      <c r="K84" s="77">
        <v>12.5</v>
      </c>
      <c r="N84" s="2" t="s">
        <v>151</v>
      </c>
      <c r="O84" s="120">
        <v>12.5</v>
      </c>
    </row>
    <row r="85" spans="1:15" x14ac:dyDescent="0.25">
      <c r="A85" s="129">
        <v>6011</v>
      </c>
      <c r="B85" s="44" t="s">
        <v>127</v>
      </c>
      <c r="C85" s="44"/>
      <c r="D85" s="4" t="s">
        <v>35</v>
      </c>
      <c r="E85" s="52" t="s">
        <v>58</v>
      </c>
      <c r="F85" s="27">
        <v>25857</v>
      </c>
      <c r="G85" s="27" t="s">
        <v>22</v>
      </c>
      <c r="H85" s="4" t="s">
        <v>131</v>
      </c>
      <c r="I85" s="48" t="s">
        <v>33</v>
      </c>
      <c r="J85" s="118" t="str">
        <f t="shared" ref="J85:J87" si="3">+IF(H85="VAL","OK","")</f>
        <v>OK</v>
      </c>
      <c r="K85" s="77">
        <v>12.5</v>
      </c>
      <c r="L85" s="79" t="s">
        <v>145</v>
      </c>
      <c r="N85" s="2" t="s">
        <v>152</v>
      </c>
      <c r="O85" s="120">
        <f>+K72+K74+K75+K78+K79+K80+K81+K82+K83+K85+K87</f>
        <v>102.5</v>
      </c>
    </row>
    <row r="86" spans="1:15" x14ac:dyDescent="0.25">
      <c r="A86" s="43"/>
      <c r="B86" s="44"/>
      <c r="C86" s="44"/>
      <c r="D86" s="4"/>
      <c r="E86" s="52"/>
      <c r="F86" s="27"/>
      <c r="G86" s="27"/>
      <c r="H86" s="4"/>
      <c r="I86" s="48"/>
      <c r="J86" s="115"/>
      <c r="K86" s="77"/>
      <c r="N86" s="2" t="s">
        <v>153</v>
      </c>
      <c r="O86" s="120">
        <f>SUM(O84:O85)</f>
        <v>115</v>
      </c>
    </row>
    <row r="87" spans="1:15" s="113" customFormat="1" x14ac:dyDescent="0.25">
      <c r="A87" s="108">
        <v>4860</v>
      </c>
      <c r="B87" s="109">
        <v>103321</v>
      </c>
      <c r="C87" s="109">
        <v>197316565</v>
      </c>
      <c r="D87" s="36" t="s">
        <v>29</v>
      </c>
      <c r="E87" s="110" t="s">
        <v>143</v>
      </c>
      <c r="F87" s="111">
        <v>25185</v>
      </c>
      <c r="G87" s="111" t="s">
        <v>22</v>
      </c>
      <c r="H87" s="27" t="s">
        <v>131</v>
      </c>
      <c r="I87" s="51" t="s">
        <v>144</v>
      </c>
      <c r="J87" s="118" t="str">
        <f t="shared" si="3"/>
        <v>OK</v>
      </c>
      <c r="K87" s="112">
        <v>15</v>
      </c>
      <c r="L87" s="79" t="s">
        <v>145</v>
      </c>
      <c r="M87" s="113" t="s">
        <v>149</v>
      </c>
      <c r="N87" s="113" t="s">
        <v>154</v>
      </c>
      <c r="O87" s="120">
        <f>100+15</f>
        <v>115</v>
      </c>
    </row>
    <row r="88" spans="1:15" x14ac:dyDescent="0.25">
      <c r="A88" s="88"/>
      <c r="B88" s="3"/>
      <c r="C88" s="3"/>
      <c r="D88" s="3"/>
      <c r="E88" s="89"/>
      <c r="F88" s="90"/>
      <c r="G88" s="3"/>
      <c r="H88" s="3"/>
      <c r="I88" s="89"/>
      <c r="J88" s="117"/>
      <c r="K88" s="77"/>
      <c r="L88" s="2"/>
      <c r="N88" s="2" t="s">
        <v>155</v>
      </c>
      <c r="O88" s="122">
        <f>+O87-O86</f>
        <v>0</v>
      </c>
    </row>
    <row r="91" spans="1:15" x14ac:dyDescent="0.25">
      <c r="F91" s="119"/>
    </row>
    <row r="92" spans="1:15" x14ac:dyDescent="0.25">
      <c r="F92" s="119"/>
    </row>
  </sheetData>
  <autoFilter ref="A1:K75">
    <filterColumn colId="8">
      <filters>
        <filter val="Associação Naval Amorense/Não federado"/>
        <filter val="Centro Ciclista Azeitonense"/>
        <filter val="Escola Triatlo Santo António Évora/Não federado"/>
        <filter val="HCS BIKE TEAM/Não federado"/>
        <filter val="REPSOL TRIATLO/Não federado"/>
      </filters>
    </filterColumn>
    <sortState ref="A2:K74">
      <sortCondition ref="D1:D73"/>
    </sortState>
  </autoFilter>
  <sortState ref="A75:J83">
    <sortCondition ref="A75:A83"/>
  </sortState>
  <printOptions horizontalCentered="1"/>
  <pageMargins left="0.25" right="0.25" top="0.75" bottom="0.75" header="0.3" footer="0.3"/>
  <pageSetup paperSize="9" scale="43" fitToHeight="0" orientation="portrait" horizontalDpi="4294967293" verticalDpi="4294967293" r:id="rId1"/>
  <rowBreaks count="1" manualBreakCount="1">
    <brk id="45" max="12" man="1"/>
  </rowBreaks>
  <colBreaks count="1" manualBreakCount="1">
    <brk id="11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pane ySplit="2" topLeftCell="A91" activePane="bottomLeft" state="frozen"/>
      <selection pane="bottomLeft" activeCell="A3" sqref="A3:XFD3"/>
    </sheetView>
  </sheetViews>
  <sheetFormatPr defaultColWidth="9" defaultRowHeight="15" x14ac:dyDescent="0.25"/>
  <cols>
    <col min="1" max="1" width="5.28515625" style="14" customWidth="1"/>
    <col min="2" max="2" width="7.7109375" style="14" bestFit="1" customWidth="1"/>
    <col min="3" max="3" width="7.7109375" style="14" customWidth="1"/>
    <col min="4" max="4" width="8.140625" style="14" bestFit="1" customWidth="1"/>
    <col min="5" max="5" width="31.5703125" style="14" bestFit="1" customWidth="1"/>
    <col min="6" max="6" width="8.140625" style="14" bestFit="1" customWidth="1"/>
    <col min="7" max="7" width="45" style="14" bestFit="1" customWidth="1"/>
    <col min="8" max="8" width="8.140625" style="14" bestFit="1" customWidth="1"/>
    <col min="9" max="9" width="7.85546875" style="8" bestFit="1" customWidth="1"/>
    <col min="10" max="16384" width="9" style="14"/>
  </cols>
  <sheetData>
    <row r="1" spans="1:9" ht="15.75" x14ac:dyDescent="0.25">
      <c r="A1" s="138" t="s">
        <v>120</v>
      </c>
      <c r="B1" s="138"/>
      <c r="C1" s="138"/>
      <c r="D1" s="138"/>
      <c r="E1" s="138"/>
      <c r="F1" s="138"/>
      <c r="G1" s="138"/>
      <c r="H1" s="138"/>
      <c r="I1" s="138"/>
    </row>
    <row r="2" spans="1:9" ht="15.75" x14ac:dyDescent="0.25">
      <c r="A2" s="138" t="s">
        <v>121</v>
      </c>
      <c r="B2" s="138"/>
      <c r="C2" s="138"/>
      <c r="D2" s="138"/>
      <c r="E2" s="138"/>
      <c r="F2" s="138"/>
      <c r="G2" s="138"/>
      <c r="H2" s="135"/>
      <c r="I2" s="106"/>
    </row>
    <row r="3" spans="1:9" ht="15.75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.75" x14ac:dyDescent="0.25">
      <c r="A4" s="137" t="s">
        <v>9</v>
      </c>
      <c r="B4" s="137"/>
      <c r="C4" s="137"/>
      <c r="D4" s="137"/>
      <c r="E4" s="137"/>
      <c r="F4" s="137"/>
      <c r="G4" s="137"/>
      <c r="H4" s="137"/>
      <c r="I4" s="137"/>
    </row>
    <row r="6" spans="1:9" ht="15.75" x14ac:dyDescent="0.25">
      <c r="A6" s="17" t="s">
        <v>8</v>
      </c>
      <c r="B6" s="17" t="s">
        <v>3</v>
      </c>
      <c r="C6" s="17" t="s">
        <v>7</v>
      </c>
      <c r="D6" s="17" t="s">
        <v>0</v>
      </c>
      <c r="E6" s="17" t="s">
        <v>1</v>
      </c>
      <c r="F6" s="17" t="s">
        <v>5</v>
      </c>
      <c r="G6" s="17" t="s">
        <v>2</v>
      </c>
      <c r="H6" s="17" t="s">
        <v>142</v>
      </c>
      <c r="I6" s="17" t="s">
        <v>6</v>
      </c>
    </row>
    <row r="7" spans="1:9" x14ac:dyDescent="0.25">
      <c r="A7" s="139">
        <v>1</v>
      </c>
      <c r="B7" s="139">
        <v>836</v>
      </c>
      <c r="C7" s="139">
        <f>IFERROR((VLOOKUP(B7,INSCRITOS!A:B,2,FALSE)),"")</f>
        <v>103904</v>
      </c>
      <c r="D7" s="6" t="str">
        <f>IFERROR((VLOOKUP(B7,INSCRITOS!A:D,4,FALSE))," ")</f>
        <v>BEN</v>
      </c>
      <c r="E7" s="140" t="str">
        <f>IFERROR((VLOOKUP(B7,INSCRITOS!A:E,5,FALSE))," ")</f>
        <v>Martim Chéu Rodrigues</v>
      </c>
      <c r="F7" s="139" t="str">
        <f>IFERROR((VLOOKUP(B7,INSCRITOS!A:G,7,FALSE))," ")</f>
        <v>M</v>
      </c>
      <c r="G7" s="140" t="str">
        <f>IFERROR((VLOOKUP(B7,INSCRITOS!A:I,9,FALSE))," ")</f>
        <v>Associação Naval Amorense</v>
      </c>
      <c r="H7" s="121">
        <v>4.2476851851851851E-3</v>
      </c>
      <c r="I7" s="139">
        <v>100</v>
      </c>
    </row>
    <row r="8" spans="1:9" x14ac:dyDescent="0.25">
      <c r="A8" s="139">
        <v>2</v>
      </c>
      <c r="B8" s="139">
        <v>201</v>
      </c>
      <c r="C8" s="139">
        <f>IFERROR((VLOOKUP(B8,INSCRITOS!A:B,2,FALSE)),"")</f>
        <v>104184</v>
      </c>
      <c r="D8" s="6" t="str">
        <f>IFERROR((VLOOKUP(B8,INSCRITOS!A:D,4,FALSE))," ")</f>
        <v>BEN</v>
      </c>
      <c r="E8" s="140" t="str">
        <f>IFERROR((VLOOKUP(B8,INSCRITOS!A:E,5,FALSE))," ")</f>
        <v>Luis Filipe</v>
      </c>
      <c r="F8" s="139" t="str">
        <f>IFERROR((VLOOKUP(B8,INSCRITOS!A:G,7,FALSE))," ")</f>
        <v>M</v>
      </c>
      <c r="G8" s="140" t="str">
        <f>IFERROR((VLOOKUP(B8,INSCRITOS!A:I,9,FALSE))," ")</f>
        <v>Escola Triatlo Santo António Évora</v>
      </c>
      <c r="H8" s="121">
        <v>4.6180555555555558E-3</v>
      </c>
      <c r="I8" s="139">
        <v>99</v>
      </c>
    </row>
    <row r="9" spans="1:9" x14ac:dyDescent="0.25">
      <c r="A9" s="139">
        <v>3</v>
      </c>
      <c r="B9" s="139">
        <v>220</v>
      </c>
      <c r="C9" s="139">
        <f>IFERROR((VLOOKUP(B9,INSCRITOS!A:B,2,FALSE)),"")</f>
        <v>104191</v>
      </c>
      <c r="D9" s="6" t="str">
        <f>IFERROR((VLOOKUP(B9,INSCRITOS!A:D,4,FALSE))," ")</f>
        <v>BEN</v>
      </c>
      <c r="E9" s="140" t="str">
        <f>IFERROR((VLOOKUP(B9,INSCRITOS!A:E,5,FALSE))," ")</f>
        <v>Rafael Pacheco</v>
      </c>
      <c r="F9" s="139" t="str">
        <f>IFERROR((VLOOKUP(B9,INSCRITOS!A:G,7,FALSE))," ")</f>
        <v>M</v>
      </c>
      <c r="G9" s="140" t="str">
        <f>IFERROR((VLOOKUP(B9,INSCRITOS!A:I,9,FALSE))," ")</f>
        <v>SFRAA/Outra Região</v>
      </c>
      <c r="H9" s="121">
        <v>4.7106481481481478E-3</v>
      </c>
      <c r="I9" s="139"/>
    </row>
    <row r="10" spans="1:9" x14ac:dyDescent="0.25">
      <c r="A10" s="139">
        <v>4</v>
      </c>
      <c r="B10" s="139">
        <v>650</v>
      </c>
      <c r="C10" s="139">
        <f>IFERROR((VLOOKUP(B10,INSCRITOS!A:B,2,FALSE)),"")</f>
        <v>105148</v>
      </c>
      <c r="D10" s="6" t="str">
        <f>IFERROR((VLOOKUP(B10,INSCRITOS!A:D,4,FALSE))," ")</f>
        <v>BEN</v>
      </c>
      <c r="E10" s="140" t="str">
        <f>IFERROR((VLOOKUP(B10,INSCRITOS!A:E,5,FALSE))," ")</f>
        <v>António Grou</v>
      </c>
      <c r="F10" s="139" t="str">
        <f>IFERROR((VLOOKUP(B10,INSCRITOS!A:G,7,FALSE))," ")</f>
        <v>M</v>
      </c>
      <c r="G10" s="140" t="str">
        <f>IFERROR((VLOOKUP(B10,INSCRITOS!A:I,9,FALSE))," ")</f>
        <v>Escola Triatlo Santo António Évora</v>
      </c>
      <c r="H10" s="121">
        <v>5.1273148148148146E-3</v>
      </c>
      <c r="I10" s="139">
        <v>98</v>
      </c>
    </row>
    <row r="11" spans="1:9" x14ac:dyDescent="0.25">
      <c r="A11" s="139">
        <v>5</v>
      </c>
      <c r="B11" s="139">
        <v>46</v>
      </c>
      <c r="C11" s="139">
        <f>IFERROR((VLOOKUP(B11,INSCRITOS!A:B,2,FALSE)),"")</f>
        <v>103164</v>
      </c>
      <c r="D11" s="6" t="str">
        <f>IFERROR((VLOOKUP(B11,INSCRITOS!A:D,4,FALSE))," ")</f>
        <v>BEN</v>
      </c>
      <c r="E11" s="140" t="str">
        <f>IFERROR((VLOOKUP(B11,INSCRITOS!A:E,5,FALSE))," ")</f>
        <v>Denis Rodrigues Fragoso</v>
      </c>
      <c r="F11" s="139" t="str">
        <f>IFERROR((VLOOKUP(B11,INSCRITOS!A:G,7,FALSE))," ")</f>
        <v>M</v>
      </c>
      <c r="G11" s="140" t="str">
        <f>IFERROR((VLOOKUP(B11,INSCRITOS!A:I,9,FALSE))," ")</f>
        <v>Associação Naval Amorense</v>
      </c>
      <c r="H11" s="121">
        <v>5.2546296296296299E-3</v>
      </c>
      <c r="I11" s="139">
        <v>97</v>
      </c>
    </row>
    <row r="12" spans="1:9" x14ac:dyDescent="0.25">
      <c r="A12" s="139">
        <v>6</v>
      </c>
      <c r="B12" s="139">
        <v>681</v>
      </c>
      <c r="C12" s="139">
        <f>IFERROR((VLOOKUP(B12,INSCRITOS!A:B,2,FALSE)),"")</f>
        <v>105151</v>
      </c>
      <c r="D12" s="6" t="str">
        <f>IFERROR((VLOOKUP(B12,INSCRITOS!A:D,4,FALSE))," ")</f>
        <v>BEN</v>
      </c>
      <c r="E12" s="140" t="str">
        <f>IFERROR((VLOOKUP(B12,INSCRITOS!A:E,5,FALSE))," ")</f>
        <v>Afonso Machita</v>
      </c>
      <c r="F12" s="139" t="str">
        <f>IFERROR((VLOOKUP(B12,INSCRITOS!A:G,7,FALSE))," ")</f>
        <v>M</v>
      </c>
      <c r="G12" s="140" t="str">
        <f>IFERROR((VLOOKUP(B12,INSCRITOS!A:I,9,FALSE))," ")</f>
        <v>Escola Triatlo Santo António Évora</v>
      </c>
      <c r="H12" s="121">
        <v>5.3240740740740748E-3</v>
      </c>
      <c r="I12" s="139">
        <v>96</v>
      </c>
    </row>
    <row r="13" spans="1:9" x14ac:dyDescent="0.25">
      <c r="A13" s="139">
        <v>7</v>
      </c>
      <c r="B13" s="139">
        <v>406</v>
      </c>
      <c r="C13" s="139">
        <f>IFERROR((VLOOKUP(B13,INSCRITOS!A:B,2,FALSE)),"")</f>
        <v>104296</v>
      </c>
      <c r="D13" s="6" t="str">
        <f>IFERROR((VLOOKUP(B13,INSCRITOS!A:D,4,FALSE))," ")</f>
        <v>BEN</v>
      </c>
      <c r="E13" s="140" t="str">
        <f>IFERROR((VLOOKUP(B13,INSCRITOS!A:E,5,FALSE))," ")</f>
        <v>Bernardo Fernandes</v>
      </c>
      <c r="F13" s="139" t="str">
        <f>IFERROR((VLOOKUP(B13,INSCRITOS!A:G,7,FALSE))," ")</f>
        <v>M</v>
      </c>
      <c r="G13" s="140" t="str">
        <f>IFERROR((VLOOKUP(B13,INSCRITOS!A:I,9,FALSE))," ")</f>
        <v>SFRAA/Outra Região</v>
      </c>
      <c r="H13" s="121">
        <v>5.6828703703703702E-3</v>
      </c>
      <c r="I13" s="139"/>
    </row>
    <row r="14" spans="1:9" x14ac:dyDescent="0.25">
      <c r="A14" s="139">
        <v>8</v>
      </c>
      <c r="B14" s="139">
        <v>348</v>
      </c>
      <c r="C14" s="139">
        <f>IFERROR((VLOOKUP(B14,INSCRITOS!A:B,2,FALSE)),"")</f>
        <v>105009</v>
      </c>
      <c r="D14" s="6" t="str">
        <f>IFERROR((VLOOKUP(B14,INSCRITOS!A:D,4,FALSE))," ")</f>
        <v>BEN</v>
      </c>
      <c r="E14" s="140" t="str">
        <f>IFERROR((VLOOKUP(B14,INSCRITOS!A:E,5,FALSE))," ")</f>
        <v>David Pacheco</v>
      </c>
      <c r="F14" s="139" t="str">
        <f>IFERROR((VLOOKUP(B14,INSCRITOS!A:G,7,FALSE))," ")</f>
        <v>M</v>
      </c>
      <c r="G14" s="140" t="str">
        <f>IFERROR((VLOOKUP(B14,INSCRITOS!A:I,9,FALSE))," ")</f>
        <v>SFRAA/Outra Região</v>
      </c>
      <c r="H14" s="121">
        <v>6.238425925925925E-3</v>
      </c>
      <c r="I14" s="139"/>
    </row>
    <row r="15" spans="1:9" x14ac:dyDescent="0.25">
      <c r="A15" s="139">
        <v>9</v>
      </c>
      <c r="B15" s="139">
        <v>554</v>
      </c>
      <c r="C15" s="139">
        <f>IFERROR((VLOOKUP(B15,INSCRITOS!A:B,2,FALSE)),"")</f>
        <v>103873</v>
      </c>
      <c r="D15" s="6" t="str">
        <f>IFERROR((VLOOKUP(B15,INSCRITOS!A:D,4,FALSE))," ")</f>
        <v>BEN</v>
      </c>
      <c r="E15" s="140" t="str">
        <f>IFERROR((VLOOKUP(B15,INSCRITOS!A:E,5,FALSE))," ")</f>
        <v>Alexandre MAQUINISTA</v>
      </c>
      <c r="F15" s="139" t="str">
        <f>IFERROR((VLOOKUP(B15,INSCRITOS!A:G,7,FALSE))," ")</f>
        <v>M</v>
      </c>
      <c r="G15" s="140" t="str">
        <f>IFERROR((VLOOKUP(B15,INSCRITOS!A:I,9,FALSE))," ")</f>
        <v>REPSOL TRIATLO</v>
      </c>
      <c r="H15" s="121">
        <v>6.6666666666666671E-3</v>
      </c>
      <c r="I15" s="139">
        <v>95</v>
      </c>
    </row>
    <row r="16" spans="1:9" x14ac:dyDescent="0.25">
      <c r="A16" s="139">
        <v>10</v>
      </c>
      <c r="B16" s="139">
        <v>6002</v>
      </c>
      <c r="C16" s="139" t="str">
        <f>IFERROR((VLOOKUP(B16,INSCRITOS!A:B,2,FALSE)),"")</f>
        <v>-</v>
      </c>
      <c r="D16" s="6" t="str">
        <f>IFERROR((VLOOKUP(B16,INSCRITOS!A:D,4,FALSE))," ")</f>
        <v>BEN</v>
      </c>
      <c r="E16" s="140" t="str">
        <f>IFERROR((VLOOKUP(B16,INSCRITOS!A:E,5,FALSE))," ")</f>
        <v>Ivan Rodrigues Fragoso</v>
      </c>
      <c r="F16" s="139" t="str">
        <f>IFERROR((VLOOKUP(B16,INSCRITOS!A:G,7,FALSE))," ")</f>
        <v>M</v>
      </c>
      <c r="G16" s="140" t="str">
        <f>IFERROR((VLOOKUP(B16,INSCRITOS!A:I,9,FALSE))," ")</f>
        <v>Associação Naval Amorense/Não federado</v>
      </c>
      <c r="H16" s="121">
        <v>0.41944444444444445</v>
      </c>
      <c r="I16" s="139"/>
    </row>
    <row r="17" spans="1:9" x14ac:dyDescent="0.25">
      <c r="A17" s="15"/>
      <c r="B17" s="15"/>
      <c r="C17" s="15"/>
      <c r="D17" s="13"/>
      <c r="E17" s="141"/>
      <c r="F17" s="15"/>
      <c r="G17" s="141"/>
      <c r="H17" s="142"/>
      <c r="I17" s="15"/>
    </row>
    <row r="18" spans="1:9" s="16" customFormat="1" x14ac:dyDescent="0.25">
      <c r="A18" s="15"/>
      <c r="B18" s="15"/>
      <c r="C18" s="15"/>
      <c r="D18" s="13"/>
      <c r="E18" s="141"/>
      <c r="F18" s="15"/>
      <c r="G18" s="141"/>
      <c r="H18" s="141"/>
      <c r="I18" s="15"/>
    </row>
    <row r="19" spans="1:9" ht="15.75" x14ac:dyDescent="0.25">
      <c r="A19" s="137" t="s">
        <v>15</v>
      </c>
      <c r="B19" s="137"/>
      <c r="C19" s="137"/>
      <c r="D19" s="137"/>
      <c r="E19" s="137"/>
      <c r="F19" s="137"/>
      <c r="G19" s="137"/>
      <c r="H19" s="137"/>
      <c r="I19" s="137"/>
    </row>
    <row r="20" spans="1:9" x14ac:dyDescent="0.25">
      <c r="A20" s="11"/>
      <c r="B20" s="11"/>
      <c r="C20" s="11"/>
      <c r="D20" s="12"/>
      <c r="E20" s="1"/>
      <c r="F20" s="11"/>
      <c r="G20" s="1"/>
      <c r="H20" s="1"/>
      <c r="I20" s="11"/>
    </row>
    <row r="21" spans="1:9" ht="15.75" x14ac:dyDescent="0.25">
      <c r="A21" s="17" t="s">
        <v>8</v>
      </c>
      <c r="B21" s="17" t="s">
        <v>3</v>
      </c>
      <c r="C21" s="17" t="s">
        <v>7</v>
      </c>
      <c r="D21" s="17" t="s">
        <v>0</v>
      </c>
      <c r="E21" s="17" t="s">
        <v>1</v>
      </c>
      <c r="F21" s="17" t="s">
        <v>5</v>
      </c>
      <c r="G21" s="17" t="s">
        <v>2</v>
      </c>
      <c r="H21" s="17" t="s">
        <v>142</v>
      </c>
      <c r="I21" s="17" t="s">
        <v>6</v>
      </c>
    </row>
    <row r="22" spans="1:9" x14ac:dyDescent="0.25">
      <c r="A22" s="139">
        <v>1</v>
      </c>
      <c r="B22" s="139">
        <v>109</v>
      </c>
      <c r="C22" s="139">
        <f>IFERROR((VLOOKUP(B22,INSCRITOS!A:B,2,FALSE)),"")</f>
        <v>103257</v>
      </c>
      <c r="D22" s="6" t="str">
        <f>IFERROR((VLOOKUP(B22,INSCRITOS!A:D,4,FALSE))," ")</f>
        <v>BEN</v>
      </c>
      <c r="E22" s="140" t="str">
        <f>IFERROR((VLOOKUP(B22,INSCRITOS!A:E,5,FALSE))," ")</f>
        <v>Benedita Vaz</v>
      </c>
      <c r="F22" s="139" t="str">
        <f>IFERROR((VLOOKUP(B22,INSCRITOS!A:G,7,FALSE))," ")</f>
        <v>F</v>
      </c>
      <c r="G22" s="140" t="str">
        <f>IFERROR((VLOOKUP(B22,INSCRITOS!A:I,9,FALSE))," ")</f>
        <v>SFRAA/Outra Região</v>
      </c>
      <c r="H22" s="121">
        <v>4.7337962962962958E-3</v>
      </c>
      <c r="I22" s="139"/>
    </row>
    <row r="23" spans="1:9" x14ac:dyDescent="0.25">
      <c r="A23" s="139">
        <v>2</v>
      </c>
      <c r="B23" s="139">
        <v>614</v>
      </c>
      <c r="C23" s="139">
        <f>IFERROR((VLOOKUP(B23,INSCRITOS!A:B,2,FALSE)),"")</f>
        <v>105123</v>
      </c>
      <c r="D23" s="6" t="str">
        <f>IFERROR((VLOOKUP(B23,INSCRITOS!A:D,4,FALSE))," ")</f>
        <v>BEN</v>
      </c>
      <c r="E23" s="140" t="str">
        <f>IFERROR((VLOOKUP(B23,INSCRITOS!A:E,5,FALSE))," ")</f>
        <v>Margarida Magro</v>
      </c>
      <c r="F23" s="139" t="str">
        <f>IFERROR((VLOOKUP(B23,INSCRITOS!A:G,7,FALSE))," ")</f>
        <v>F</v>
      </c>
      <c r="G23" s="140" t="str">
        <f>IFERROR((VLOOKUP(B23,INSCRITOS!A:I,9,FALSE))," ")</f>
        <v>Escola Triatlo Santo António Évora</v>
      </c>
      <c r="H23" s="121">
        <v>5.2777777777777771E-3</v>
      </c>
      <c r="I23" s="139">
        <v>100</v>
      </c>
    </row>
    <row r="24" spans="1:9" x14ac:dyDescent="0.25">
      <c r="A24" s="139">
        <v>3</v>
      </c>
      <c r="B24" s="139">
        <v>561</v>
      </c>
      <c r="C24" s="139">
        <f>IFERROR((VLOOKUP(B24,INSCRITOS!A:B,2,FALSE)),"")</f>
        <v>104447</v>
      </c>
      <c r="D24" s="6" t="str">
        <f>IFERROR((VLOOKUP(B24,INSCRITOS!A:D,4,FALSE))," ")</f>
        <v>BEN</v>
      </c>
      <c r="E24" s="140" t="str">
        <f>IFERROR((VLOOKUP(B24,INSCRITOS!A:E,5,FALSE))," ")</f>
        <v>Catarina Silva</v>
      </c>
      <c r="F24" s="139" t="str">
        <f>IFERROR((VLOOKUP(B24,INSCRITOS!A:G,7,FALSE))," ")</f>
        <v>F</v>
      </c>
      <c r="G24" s="140" t="str">
        <f>IFERROR((VLOOKUP(B24,INSCRITOS!A:I,9,FALSE))," ")</f>
        <v>SFRAA/Outra Região</v>
      </c>
      <c r="H24" s="121">
        <v>6.0185185185185177E-3</v>
      </c>
      <c r="I24" s="139"/>
    </row>
    <row r="25" spans="1:9" x14ac:dyDescent="0.25">
      <c r="A25" s="11"/>
      <c r="B25" s="11"/>
      <c r="C25" s="11"/>
      <c r="D25" s="13"/>
      <c r="E25" s="1"/>
      <c r="F25" s="11"/>
      <c r="G25" s="1"/>
      <c r="H25" s="1"/>
      <c r="I25" s="11"/>
    </row>
    <row r="26" spans="1:9" x14ac:dyDescent="0.25">
      <c r="A26" s="11"/>
      <c r="B26" s="11"/>
      <c r="C26" s="11"/>
      <c r="D26" s="13"/>
      <c r="E26" s="1"/>
      <c r="F26" s="11"/>
      <c r="G26" s="1"/>
      <c r="H26" s="1"/>
      <c r="I26" s="11"/>
    </row>
    <row r="27" spans="1:9" ht="15.75" x14ac:dyDescent="0.25">
      <c r="A27" s="137" t="s">
        <v>10</v>
      </c>
      <c r="B27" s="137"/>
      <c r="C27" s="137"/>
      <c r="D27" s="137"/>
      <c r="E27" s="137"/>
      <c r="F27" s="137"/>
      <c r="G27" s="137"/>
      <c r="H27" s="137"/>
      <c r="I27" s="137"/>
    </row>
    <row r="28" spans="1:9" x14ac:dyDescent="0.25">
      <c r="I28" s="19"/>
    </row>
    <row r="29" spans="1:9" ht="15.75" x14ac:dyDescent="0.25">
      <c r="A29" s="17" t="s">
        <v>8</v>
      </c>
      <c r="B29" s="17" t="s">
        <v>3</v>
      </c>
      <c r="C29" s="17" t="s">
        <v>7</v>
      </c>
      <c r="D29" s="17" t="s">
        <v>0</v>
      </c>
      <c r="E29" s="17" t="s">
        <v>1</v>
      </c>
      <c r="F29" s="17" t="s">
        <v>5</v>
      </c>
      <c r="G29" s="17" t="s">
        <v>2</v>
      </c>
      <c r="H29" s="17" t="s">
        <v>142</v>
      </c>
      <c r="I29" s="17" t="s">
        <v>6</v>
      </c>
    </row>
    <row r="30" spans="1:9" x14ac:dyDescent="0.25">
      <c r="A30" s="139">
        <v>1</v>
      </c>
      <c r="B30" s="139">
        <v>688</v>
      </c>
      <c r="C30" s="139">
        <f>IFERROR((VLOOKUP(B30,INSCRITOS!A:B,2,FALSE)),"")</f>
        <v>105154</v>
      </c>
      <c r="D30" s="6" t="str">
        <f>IFERROR((VLOOKUP(B30,INSCRITOS!A:D,4,FALSE))," ")</f>
        <v>INF</v>
      </c>
      <c r="E30" s="140" t="str">
        <f>IFERROR((VLOOKUP(B30,INSCRITOS!A:E,5,FALSE))," ")</f>
        <v>Francisco Croca</v>
      </c>
      <c r="F30" s="139" t="str">
        <f>IFERROR((VLOOKUP(B30,INSCRITOS!A:G,7,FALSE))," ")</f>
        <v>M</v>
      </c>
      <c r="G30" s="140" t="str">
        <f>IFERROR((VLOOKUP(B30,INSCRITOS!A:I,9,FALSE))," ")</f>
        <v>Escola Triatlo Santo António Évora</v>
      </c>
      <c r="H30" s="121">
        <v>6.122685185185185E-3</v>
      </c>
      <c r="I30" s="139">
        <v>100</v>
      </c>
    </row>
    <row r="31" spans="1:9" x14ac:dyDescent="0.25">
      <c r="A31" s="139">
        <v>2</v>
      </c>
      <c r="B31" s="139">
        <v>984</v>
      </c>
      <c r="C31" s="139">
        <f>IFERROR((VLOOKUP(B31,INSCRITOS!A:B,2,FALSE)),"")</f>
        <v>102410</v>
      </c>
      <c r="D31" s="6" t="str">
        <f>IFERROR((VLOOKUP(B31,INSCRITOS!A:D,4,FALSE))," ")</f>
        <v>INF</v>
      </c>
      <c r="E31" s="140" t="str">
        <f>IFERROR((VLOOKUP(B31,INSCRITOS!A:E,5,FALSE))," ")</f>
        <v>Dinis Figueiredo</v>
      </c>
      <c r="F31" s="139" t="str">
        <f>IFERROR((VLOOKUP(B31,INSCRITOS!A:G,7,FALSE))," ")</f>
        <v>M</v>
      </c>
      <c r="G31" s="140" t="str">
        <f>IFERROR((VLOOKUP(B31,INSCRITOS!A:I,9,FALSE))," ")</f>
        <v>Escola Triatlo Santo António Évora</v>
      </c>
      <c r="H31" s="121">
        <v>6.145833333333333E-3</v>
      </c>
      <c r="I31" s="139">
        <v>99</v>
      </c>
    </row>
    <row r="32" spans="1:9" x14ac:dyDescent="0.25">
      <c r="A32" s="139">
        <v>3</v>
      </c>
      <c r="B32" s="139">
        <v>992</v>
      </c>
      <c r="C32" s="139">
        <f>IFERROR((VLOOKUP(B32,INSCRITOS!A:B,2,FALSE)),"")</f>
        <v>102470</v>
      </c>
      <c r="D32" s="6" t="str">
        <f>IFERROR((VLOOKUP(B32,INSCRITOS!A:D,4,FALSE))," ")</f>
        <v>INF</v>
      </c>
      <c r="E32" s="140" t="str">
        <f>IFERROR((VLOOKUP(B32,INSCRITOS!A:E,5,FALSE))," ")</f>
        <v>David Vicente Aleixo</v>
      </c>
      <c r="F32" s="139" t="str">
        <f>IFERROR((VLOOKUP(B32,INSCRITOS!A:G,7,FALSE))," ")</f>
        <v>M</v>
      </c>
      <c r="G32" s="140" t="str">
        <f>IFERROR((VLOOKUP(B32,INSCRITOS!A:I,9,FALSE))," ")</f>
        <v>Associação Naval Amorense</v>
      </c>
      <c r="H32" s="121">
        <v>6.2962962962962964E-3</v>
      </c>
      <c r="I32" s="139">
        <v>98</v>
      </c>
    </row>
    <row r="33" spans="1:9" x14ac:dyDescent="0.25">
      <c r="A33" s="139">
        <v>4</v>
      </c>
      <c r="B33" s="139">
        <v>991</v>
      </c>
      <c r="C33" s="139">
        <f>IFERROR((VLOOKUP(B33,INSCRITOS!A:B,2,FALSE)),"")</f>
        <v>102469</v>
      </c>
      <c r="D33" s="6" t="str">
        <f>IFERROR((VLOOKUP(B33,INSCRITOS!A:D,4,FALSE))," ")</f>
        <v>INF</v>
      </c>
      <c r="E33" s="140" t="str">
        <f>IFERROR((VLOOKUP(B33,INSCRITOS!A:E,5,FALSE))," ")</f>
        <v>Tomás Saragoça de Sousa</v>
      </c>
      <c r="F33" s="139" t="str">
        <f>IFERROR((VLOOKUP(B33,INSCRITOS!A:G,7,FALSE))," ")</f>
        <v>M</v>
      </c>
      <c r="G33" s="140" t="str">
        <f>IFERROR((VLOOKUP(B33,INSCRITOS!A:I,9,FALSE))," ")</f>
        <v>Associação Naval Amorense</v>
      </c>
      <c r="H33" s="121">
        <v>6.3657407407407404E-3</v>
      </c>
      <c r="I33" s="139">
        <v>97</v>
      </c>
    </row>
    <row r="34" spans="1:9" x14ac:dyDescent="0.25">
      <c r="A34" s="139">
        <v>5</v>
      </c>
      <c r="B34" s="139">
        <v>47</v>
      </c>
      <c r="C34" s="139">
        <f>IFERROR((VLOOKUP(B34,INSCRITOS!A:B,2,FALSE)),"")</f>
        <v>103165</v>
      </c>
      <c r="D34" s="6" t="str">
        <f>IFERROR((VLOOKUP(B34,INSCRITOS!A:D,4,FALSE))," ")</f>
        <v>INF</v>
      </c>
      <c r="E34" s="140" t="str">
        <f>IFERROR((VLOOKUP(B34,INSCRITOS!A:E,5,FALSE))," ")</f>
        <v>Bruno Valentim Henriques</v>
      </c>
      <c r="F34" s="139" t="str">
        <f>IFERROR((VLOOKUP(B34,INSCRITOS!A:G,7,FALSE))," ")</f>
        <v>M</v>
      </c>
      <c r="G34" s="140" t="str">
        <f>IFERROR((VLOOKUP(B34,INSCRITOS!A:I,9,FALSE))," ")</f>
        <v>Associação Naval Amorense</v>
      </c>
      <c r="H34" s="121">
        <v>6.8055555555555569E-3</v>
      </c>
      <c r="I34" s="139">
        <v>96</v>
      </c>
    </row>
    <row r="35" spans="1:9" x14ac:dyDescent="0.25">
      <c r="A35" s="139">
        <v>6</v>
      </c>
      <c r="B35" s="139">
        <v>64</v>
      </c>
      <c r="C35" s="139">
        <f>IFERROR((VLOOKUP(B35,INSCRITOS!A:B,2,FALSE)),"")</f>
        <v>103202</v>
      </c>
      <c r="D35" s="6" t="str">
        <f>IFERROR((VLOOKUP(B35,INSCRITOS!A:D,4,FALSE))," ")</f>
        <v>INF</v>
      </c>
      <c r="E35" s="140" t="str">
        <f>IFERROR((VLOOKUP(B35,INSCRITOS!A:E,5,FALSE))," ")</f>
        <v>Guilherme Marques</v>
      </c>
      <c r="F35" s="139" t="str">
        <f>IFERROR((VLOOKUP(B35,INSCRITOS!A:G,7,FALSE))," ")</f>
        <v>M</v>
      </c>
      <c r="G35" s="140" t="str">
        <f>IFERROR((VLOOKUP(B35,INSCRITOS!A:I,9,FALSE))," ")</f>
        <v>Escola Triatlo Santo António Évora</v>
      </c>
      <c r="H35" s="121">
        <v>6.875E-3</v>
      </c>
      <c r="I35" s="139">
        <v>95</v>
      </c>
    </row>
    <row r="36" spans="1:9" x14ac:dyDescent="0.25">
      <c r="A36" s="139">
        <v>7</v>
      </c>
      <c r="B36" s="139">
        <v>562</v>
      </c>
      <c r="C36" s="139">
        <f>IFERROR((VLOOKUP(B36,INSCRITOS!A:B,2,FALSE)),"")</f>
        <v>103616</v>
      </c>
      <c r="D36" s="6" t="str">
        <f>IFERROR((VLOOKUP(B36,INSCRITOS!A:D,4,FALSE))," ")</f>
        <v>INF</v>
      </c>
      <c r="E36" s="140" t="str">
        <f>IFERROR((VLOOKUP(B36,INSCRITOS!A:E,5,FALSE))," ")</f>
        <v>Tomás Moreno</v>
      </c>
      <c r="F36" s="139" t="str">
        <f>IFERROR((VLOOKUP(B36,INSCRITOS!A:G,7,FALSE))," ")</f>
        <v>M</v>
      </c>
      <c r="G36" s="140" t="str">
        <f>IFERROR((VLOOKUP(B36,INSCRITOS!A:I,9,FALSE))," ")</f>
        <v>Associação Naval Amorense</v>
      </c>
      <c r="H36" s="121">
        <v>7.0254629629629634E-3</v>
      </c>
      <c r="I36" s="139">
        <v>94</v>
      </c>
    </row>
    <row r="37" spans="1:9" x14ac:dyDescent="0.25">
      <c r="A37" s="139">
        <v>8</v>
      </c>
      <c r="B37" s="139">
        <v>69</v>
      </c>
      <c r="C37" s="139">
        <f>IFERROR((VLOOKUP(B37,INSCRITOS!A:B,2,FALSE)),"")</f>
        <v>103222</v>
      </c>
      <c r="D37" s="6" t="str">
        <f>IFERROR((VLOOKUP(B37,INSCRITOS!A:D,4,FALSE))," ")</f>
        <v>INF</v>
      </c>
      <c r="E37" s="140" t="str">
        <f>IFERROR((VLOOKUP(B37,INSCRITOS!A:E,5,FALSE))," ")</f>
        <v>Rodrigo Calado</v>
      </c>
      <c r="F37" s="139" t="str">
        <f>IFERROR((VLOOKUP(B37,INSCRITOS!A:G,7,FALSE))," ")</f>
        <v>M</v>
      </c>
      <c r="G37" s="140" t="str">
        <f>IFERROR((VLOOKUP(B37,INSCRITOS!A:I,9,FALSE))," ")</f>
        <v>Escola Triatlo Santo António Évora</v>
      </c>
      <c r="H37" s="121">
        <v>7.8125E-3</v>
      </c>
      <c r="I37" s="139">
        <v>93</v>
      </c>
    </row>
    <row r="38" spans="1:9" x14ac:dyDescent="0.25">
      <c r="A38" s="3">
        <v>9</v>
      </c>
      <c r="B38" s="3">
        <v>459</v>
      </c>
      <c r="C38" s="3">
        <f>IFERROR((VLOOKUP(B38,INSCRITOS!A:B,2,FALSE)),"")</f>
        <v>105038</v>
      </c>
      <c r="D38" s="4" t="str">
        <f>IFERROR((VLOOKUP(B38,INSCRITOS!A:D,4,FALSE))," ")</f>
        <v>INF</v>
      </c>
      <c r="E38" s="5" t="str">
        <f>IFERROR((VLOOKUP(B38,INSCRITOS!A:E,5,FALSE))," ")</f>
        <v>Mauro Veiga</v>
      </c>
      <c r="F38" s="3" t="str">
        <f>IFERROR((VLOOKUP(B38,INSCRITOS!A:G,7,FALSE))," ")</f>
        <v>M</v>
      </c>
      <c r="G38" s="5" t="str">
        <f>IFERROR((VLOOKUP(B38,INSCRITOS!A:I,9,FALSE))," ")</f>
        <v>SFRAA/Outra Região</v>
      </c>
      <c r="H38" s="121">
        <v>8.1365740740740738E-3</v>
      </c>
      <c r="I38" s="3"/>
    </row>
    <row r="39" spans="1:9" x14ac:dyDescent="0.25">
      <c r="A39" s="3">
        <v>10</v>
      </c>
      <c r="B39" s="3">
        <v>349</v>
      </c>
      <c r="C39" s="3">
        <f>IFERROR((VLOOKUP(B39,INSCRITOS!A:B,2,FALSE)),"")</f>
        <v>105010</v>
      </c>
      <c r="D39" s="4" t="str">
        <f>IFERROR((VLOOKUP(B39,INSCRITOS!A:D,4,FALSE))," ")</f>
        <v>INF</v>
      </c>
      <c r="E39" s="5" t="str">
        <f>IFERROR((VLOOKUP(B39,INSCRITOS!A:E,5,FALSE))," ")</f>
        <v>Daniel Pacheco</v>
      </c>
      <c r="F39" s="3" t="str">
        <f>IFERROR((VLOOKUP(B39,INSCRITOS!A:G,7,FALSE))," ")</f>
        <v>M</v>
      </c>
      <c r="G39" s="5" t="str">
        <f>IFERROR((VLOOKUP(B39,INSCRITOS!A:I,9,FALSE))," ")</f>
        <v>SFRAA/Outra Região</v>
      </c>
      <c r="H39" s="121">
        <v>8.7962962962962968E-3</v>
      </c>
      <c r="I39" s="3"/>
    </row>
    <row r="40" spans="1:9" x14ac:dyDescent="0.25">
      <c r="A40" s="139">
        <v>11</v>
      </c>
      <c r="B40" s="139">
        <v>167</v>
      </c>
      <c r="C40" s="139">
        <f>IFERROR((VLOOKUP(B40,INSCRITOS!A:B,2,FALSE)),"")</f>
        <v>103871</v>
      </c>
      <c r="D40" s="6" t="str">
        <f>IFERROR((VLOOKUP(B40,INSCRITOS!A:D,4,FALSE))," ")</f>
        <v>INF</v>
      </c>
      <c r="E40" s="140" t="str">
        <f>IFERROR((VLOOKUP(B40,INSCRITOS!A:E,5,FALSE))," ")</f>
        <v xml:space="preserve">MARTIM MAQUINISTA </v>
      </c>
      <c r="F40" s="139" t="str">
        <f>IFERROR((VLOOKUP(B40,INSCRITOS!A:G,7,FALSE))," ")</f>
        <v>M</v>
      </c>
      <c r="G40" s="140" t="str">
        <f>IFERROR((VLOOKUP(B40,INSCRITOS!A:I,9,FALSE))," ")</f>
        <v>REPSOL TRIATLO</v>
      </c>
      <c r="H40" s="121">
        <v>9.7569444444444448E-3</v>
      </c>
      <c r="I40" s="139">
        <v>92</v>
      </c>
    </row>
    <row r="41" spans="1:9" x14ac:dyDescent="0.25">
      <c r="A41" s="15"/>
      <c r="B41" s="15"/>
      <c r="C41" s="15"/>
      <c r="D41" s="13"/>
      <c r="E41" s="141"/>
      <c r="F41" s="15"/>
      <c r="G41" s="141"/>
      <c r="H41" s="142"/>
      <c r="I41" s="15"/>
    </row>
    <row r="42" spans="1:9" x14ac:dyDescent="0.25">
      <c r="A42" s="11"/>
      <c r="B42" s="11"/>
      <c r="C42" s="11"/>
      <c r="D42" s="12"/>
      <c r="E42" s="1"/>
      <c r="F42" s="11"/>
      <c r="G42" s="1"/>
      <c r="H42" s="1"/>
      <c r="I42" s="18"/>
    </row>
    <row r="43" spans="1:9" ht="15.75" x14ac:dyDescent="0.25">
      <c r="A43" s="137" t="s">
        <v>16</v>
      </c>
      <c r="B43" s="137"/>
      <c r="C43" s="137"/>
      <c r="D43" s="137"/>
      <c r="E43" s="137"/>
      <c r="F43" s="137"/>
      <c r="G43" s="137"/>
      <c r="H43" s="137"/>
      <c r="I43" s="137"/>
    </row>
    <row r="44" spans="1:9" x14ac:dyDescent="0.25">
      <c r="A44" s="11"/>
      <c r="B44" s="11"/>
      <c r="C44" s="11"/>
      <c r="D44" s="12"/>
      <c r="E44" s="1"/>
      <c r="F44" s="11"/>
      <c r="G44" s="1"/>
      <c r="H44" s="1"/>
      <c r="I44" s="18"/>
    </row>
    <row r="45" spans="1:9" ht="15.75" x14ac:dyDescent="0.25">
      <c r="A45" s="17" t="s">
        <v>8</v>
      </c>
      <c r="B45" s="17" t="s">
        <v>3</v>
      </c>
      <c r="C45" s="17" t="s">
        <v>7</v>
      </c>
      <c r="D45" s="17" t="s">
        <v>0</v>
      </c>
      <c r="E45" s="17" t="s">
        <v>1</v>
      </c>
      <c r="F45" s="17" t="s">
        <v>5</v>
      </c>
      <c r="G45" s="17" t="s">
        <v>2</v>
      </c>
      <c r="H45" s="17" t="s">
        <v>142</v>
      </c>
      <c r="I45" s="17" t="s">
        <v>6</v>
      </c>
    </row>
    <row r="46" spans="1:9" x14ac:dyDescent="0.25">
      <c r="A46" s="139">
        <v>1</v>
      </c>
      <c r="B46" s="139">
        <v>696</v>
      </c>
      <c r="C46" s="139">
        <f>IFERROR((VLOOKUP(B46,INSCRITOS!A:B,2,FALSE)),"")</f>
        <v>103877</v>
      </c>
      <c r="D46" s="6" t="str">
        <f>IFERROR((VLOOKUP(B46,INSCRITOS!A:D,4,FALSE))," ")</f>
        <v>INF</v>
      </c>
      <c r="E46" s="140" t="str">
        <f>IFERROR((VLOOKUP(B46,INSCRITOS!A:E,5,FALSE))," ")</f>
        <v xml:space="preserve">EVA FERREIRA </v>
      </c>
      <c r="F46" s="139" t="str">
        <f>IFERROR((VLOOKUP(B46,INSCRITOS!A:G,7,FALSE))," ")</f>
        <v>F</v>
      </c>
      <c r="G46" s="140" t="str">
        <f>IFERROR((VLOOKUP(B46,INSCRITOS!A:I,9,FALSE))," ")</f>
        <v>REPSOL TRIATLO</v>
      </c>
      <c r="H46" s="121">
        <v>0.43472222222222223</v>
      </c>
      <c r="I46" s="139">
        <v>100</v>
      </c>
    </row>
    <row r="47" spans="1:9" x14ac:dyDescent="0.25">
      <c r="A47" s="3">
        <v>2</v>
      </c>
      <c r="B47" s="3">
        <v>6001</v>
      </c>
      <c r="C47" s="3" t="str">
        <f>IFERROR((VLOOKUP(B47,INSCRITOS!A:B,2,FALSE)),"")</f>
        <v>-</v>
      </c>
      <c r="D47" s="6" t="str">
        <f>IFERROR((VLOOKUP(B47,INSCRITOS!A:D,4,FALSE))," ")</f>
        <v>INF</v>
      </c>
      <c r="E47" s="5" t="str">
        <f>IFERROR((VLOOKUP(B47,INSCRITOS!A:E,5,FALSE))," ")</f>
        <v>Maria Valente</v>
      </c>
      <c r="F47" s="3" t="str">
        <f>IFERROR((VLOOKUP(B47,INSCRITOS!A:G,7,FALSE))," ")</f>
        <v>F</v>
      </c>
      <c r="G47" s="5" t="str">
        <f>IFERROR((VLOOKUP(B47,INSCRITOS!A:I,9,FALSE))," ")</f>
        <v>Associação Naval Amorense/Não federado</v>
      </c>
      <c r="H47" s="121">
        <v>7.69675925925926E-3</v>
      </c>
      <c r="I47" s="3"/>
    </row>
    <row r="48" spans="1:9" x14ac:dyDescent="0.25">
      <c r="A48" s="3">
        <v>3</v>
      </c>
      <c r="B48" s="3">
        <v>6000</v>
      </c>
      <c r="C48" s="3" t="str">
        <f>IFERROR((VLOOKUP(B48,INSCRITOS!A:B,2,FALSE)),"")</f>
        <v>-</v>
      </c>
      <c r="D48" s="6" t="str">
        <f>IFERROR((VLOOKUP(B48,INSCRITOS!A:D,4,FALSE))," ")</f>
        <v>INF</v>
      </c>
      <c r="E48" s="5" t="str">
        <f>IFERROR((VLOOKUP(B48,INSCRITOS!A:E,5,FALSE))," ")</f>
        <v>Leticia Cavaco Pires</v>
      </c>
      <c r="F48" s="3" t="str">
        <f>IFERROR((VLOOKUP(B48,INSCRITOS!A:G,7,FALSE))," ")</f>
        <v>F</v>
      </c>
      <c r="G48" s="5" t="str">
        <f>IFERROR((VLOOKUP(B48,INSCRITOS!A:I,9,FALSE))," ")</f>
        <v>Associação Naval Amorense/Não federado</v>
      </c>
      <c r="H48" s="121">
        <v>8.2870370370370372E-3</v>
      </c>
      <c r="I48" s="3"/>
    </row>
    <row r="49" spans="1:9" x14ac:dyDescent="0.25">
      <c r="A49" s="11"/>
      <c r="B49" s="11"/>
      <c r="C49" s="11"/>
      <c r="D49" s="13"/>
      <c r="E49" s="1"/>
      <c r="F49" s="11"/>
      <c r="G49" s="1"/>
      <c r="H49" s="142"/>
      <c r="I49" s="11"/>
    </row>
    <row r="51" spans="1:9" ht="15.75" x14ac:dyDescent="0.25">
      <c r="A51" s="137" t="s">
        <v>11</v>
      </c>
      <c r="B51" s="137"/>
      <c r="C51" s="137"/>
      <c r="D51" s="137"/>
      <c r="E51" s="137"/>
      <c r="F51" s="137"/>
      <c r="G51" s="137"/>
      <c r="H51" s="137"/>
      <c r="I51" s="137"/>
    </row>
    <row r="52" spans="1:9" x14ac:dyDescent="0.25">
      <c r="I52" s="19"/>
    </row>
    <row r="53" spans="1:9" ht="15.75" x14ac:dyDescent="0.25">
      <c r="A53" s="17" t="s">
        <v>8</v>
      </c>
      <c r="B53" s="17" t="s">
        <v>3</v>
      </c>
      <c r="C53" s="17" t="s">
        <v>7</v>
      </c>
      <c r="D53" s="17" t="s">
        <v>0</v>
      </c>
      <c r="E53" s="17" t="s">
        <v>1</v>
      </c>
      <c r="F53" s="17" t="s">
        <v>5</v>
      </c>
      <c r="G53" s="17" t="s">
        <v>2</v>
      </c>
      <c r="H53" s="17" t="s">
        <v>142</v>
      </c>
      <c r="I53" s="17" t="s">
        <v>6</v>
      </c>
    </row>
    <row r="54" spans="1:9" x14ac:dyDescent="0.25">
      <c r="A54" s="139">
        <v>1</v>
      </c>
      <c r="B54" s="139">
        <v>210</v>
      </c>
      <c r="C54" s="139">
        <f>IFERROR((VLOOKUP(B54,INSCRITOS!A:B,2,FALSE)),"")</f>
        <v>104185</v>
      </c>
      <c r="D54" s="6" t="str">
        <f>IFERROR((VLOOKUP(B54,INSCRITOS!A:D,4,FALSE))," ")</f>
        <v>INI</v>
      </c>
      <c r="E54" s="140" t="str">
        <f>IFERROR((VLOOKUP(B54,INSCRITOS!A:E,5,FALSE))," ")</f>
        <v>Francisco Magro</v>
      </c>
      <c r="F54" s="139" t="str">
        <f>IFERROR((VLOOKUP(B54,INSCRITOS!A:G,7,FALSE))," ")</f>
        <v>M</v>
      </c>
      <c r="G54" s="140" t="str">
        <f>IFERROR((VLOOKUP(B54,INSCRITOS!A:I,9,FALSE))," ")</f>
        <v>Escola Triatlo Santo António Évora</v>
      </c>
      <c r="H54" s="121">
        <v>1.1215277777777777E-2</v>
      </c>
      <c r="I54" s="139">
        <v>100</v>
      </c>
    </row>
    <row r="55" spans="1:9" x14ac:dyDescent="0.25">
      <c r="A55" s="139">
        <v>2</v>
      </c>
      <c r="B55" s="139">
        <v>6010</v>
      </c>
      <c r="C55" s="139">
        <f>IFERROR((VLOOKUP(B55,INSCRITOS!A:B,2,FALSE)),"")</f>
        <v>103201</v>
      </c>
      <c r="D55" s="6" t="str">
        <f>IFERROR((VLOOKUP(B55,INSCRITOS!A:D,4,FALSE))," ")</f>
        <v>INI</v>
      </c>
      <c r="E55" s="140" t="str">
        <f>IFERROR((VLOOKUP(B55,INSCRITOS!A:E,5,FALSE))," ")</f>
        <v>Diogo Marques</v>
      </c>
      <c r="F55" s="139" t="str">
        <f>IFERROR((VLOOKUP(B55,INSCRITOS!A:G,7,FALSE))," ")</f>
        <v>M</v>
      </c>
      <c r="G55" s="140" t="str">
        <f>IFERROR((VLOOKUP(B55,INSCRITOS!A:I,9,FALSE))," ")</f>
        <v>Escola Triatlo Santo António Évora</v>
      </c>
      <c r="H55" s="121">
        <v>1.1249999999999998E-2</v>
      </c>
      <c r="I55" s="139">
        <v>99</v>
      </c>
    </row>
    <row r="56" spans="1:9" x14ac:dyDescent="0.25">
      <c r="A56" s="139">
        <v>3</v>
      </c>
      <c r="B56" s="139">
        <v>457</v>
      </c>
      <c r="C56" s="139">
        <f>IFERROR((VLOOKUP(B56,INSCRITOS!A:B,2,FALSE)),"")</f>
        <v>104342</v>
      </c>
      <c r="D56" s="6" t="str">
        <f>IFERROR((VLOOKUP(B56,INSCRITOS!A:D,4,FALSE))," ")</f>
        <v>INI</v>
      </c>
      <c r="E56" s="140" t="str">
        <f>IFERROR((VLOOKUP(B56,INSCRITOS!A:E,5,FALSE))," ")</f>
        <v xml:space="preserve">TOMÁS MORENO </v>
      </c>
      <c r="F56" s="139" t="str">
        <f>IFERROR((VLOOKUP(B56,INSCRITOS!A:G,7,FALSE))," ")</f>
        <v>M</v>
      </c>
      <c r="G56" s="140" t="str">
        <f>IFERROR((VLOOKUP(B56,INSCRITOS!A:I,9,FALSE))," ")</f>
        <v>REPSOL TRIATLO</v>
      </c>
      <c r="H56" s="121">
        <v>1.1388888888888888E-2</v>
      </c>
      <c r="I56" s="139">
        <v>98</v>
      </c>
    </row>
    <row r="57" spans="1:9" x14ac:dyDescent="0.25">
      <c r="A57" s="139">
        <v>4</v>
      </c>
      <c r="B57" s="139">
        <v>6003</v>
      </c>
      <c r="C57" s="139" t="str">
        <f>IFERROR((VLOOKUP(B57,INSCRITOS!A:B,2,FALSE)),"")</f>
        <v>-</v>
      </c>
      <c r="D57" s="6" t="str">
        <f>IFERROR((VLOOKUP(B57,INSCRITOS!A:D,4,FALSE))," ")</f>
        <v>INI</v>
      </c>
      <c r="E57" s="140" t="str">
        <f>IFERROR((VLOOKUP(B57,INSCRITOS!A:E,5,FALSE))," ")</f>
        <v>João Ricardo Silva</v>
      </c>
      <c r="F57" s="139" t="str">
        <f>IFERROR((VLOOKUP(B57,INSCRITOS!A:G,7,FALSE))," ")</f>
        <v>M</v>
      </c>
      <c r="G57" s="140" t="s">
        <v>166</v>
      </c>
      <c r="H57" s="121">
        <v>1.1539351851851851E-2</v>
      </c>
      <c r="I57" s="139"/>
    </row>
    <row r="58" spans="1:9" x14ac:dyDescent="0.25">
      <c r="A58" s="139">
        <v>5</v>
      </c>
      <c r="B58" s="139">
        <v>747</v>
      </c>
      <c r="C58" s="139">
        <f>IFERROR((VLOOKUP(B58,INSCRITOS!A:B,2,FALSE)),"")</f>
        <v>102409</v>
      </c>
      <c r="D58" s="6" t="str">
        <f>IFERROR((VLOOKUP(B58,INSCRITOS!A:D,4,FALSE))," ")</f>
        <v>INI</v>
      </c>
      <c r="E58" s="140" t="str">
        <f>IFERROR((VLOOKUP(B58,INSCRITOS!A:E,5,FALSE))," ")</f>
        <v>André Nepomuceno</v>
      </c>
      <c r="F58" s="139" t="str">
        <f>IFERROR((VLOOKUP(B58,INSCRITOS!A:G,7,FALSE))," ")</f>
        <v>M</v>
      </c>
      <c r="G58" s="140" t="str">
        <f>IFERROR((VLOOKUP(B58,INSCRITOS!A:I,9,FALSE))," ")</f>
        <v>Escola Triatlo Santo António Évora</v>
      </c>
      <c r="H58" s="121">
        <v>1.1979166666666666E-2</v>
      </c>
      <c r="I58" s="139">
        <v>97</v>
      </c>
    </row>
    <row r="59" spans="1:9" x14ac:dyDescent="0.25">
      <c r="A59" s="139">
        <v>6</v>
      </c>
      <c r="B59" s="139">
        <v>449</v>
      </c>
      <c r="C59" s="139">
        <f>IFERROR((VLOOKUP(B59,INSCRITOS!A:B,2,FALSE)),"")</f>
        <v>105036</v>
      </c>
      <c r="D59" s="6" t="str">
        <f>IFERROR((VLOOKUP(B59,INSCRITOS!A:D,4,FALSE))," ")</f>
        <v>INI</v>
      </c>
      <c r="E59" s="140" t="str">
        <f>IFERROR((VLOOKUP(B59,INSCRITOS!A:E,5,FALSE))," ")</f>
        <v>Guilherme Pita</v>
      </c>
      <c r="F59" s="139" t="str">
        <f>IFERROR((VLOOKUP(B59,INSCRITOS!A:G,7,FALSE))," ")</f>
        <v>M</v>
      </c>
      <c r="G59" s="140" t="str">
        <f>IFERROR((VLOOKUP(B59,INSCRITOS!A:I,9,FALSE))," ")</f>
        <v>SFRAA/Outra Região</v>
      </c>
      <c r="H59" s="121">
        <v>1.2256944444444444E-2</v>
      </c>
      <c r="I59" s="139"/>
    </row>
    <row r="60" spans="1:9" x14ac:dyDescent="0.25">
      <c r="A60" s="139">
        <v>7</v>
      </c>
      <c r="B60" s="139">
        <v>244</v>
      </c>
      <c r="C60" s="139">
        <f>IFERROR((VLOOKUP(B60,INSCRITOS!A:B,2,FALSE)),"")</f>
        <v>101311</v>
      </c>
      <c r="D60" s="6" t="str">
        <f>IFERROR((VLOOKUP(B60,INSCRITOS!A:D,4,FALSE))," ")</f>
        <v>INI</v>
      </c>
      <c r="E60" s="140" t="str">
        <f>IFERROR((VLOOKUP(B60,INSCRITOS!A:E,5,FALSE))," ")</f>
        <v>Francisco Jorge</v>
      </c>
      <c r="F60" s="139" t="str">
        <f>IFERROR((VLOOKUP(B60,INSCRITOS!A:G,7,FALSE))," ")</f>
        <v>M</v>
      </c>
      <c r="G60" s="140" t="str">
        <f>IFERROR((VLOOKUP(B60,INSCRITOS!A:I,9,FALSE))," ")</f>
        <v>Associação Naval Amorense</v>
      </c>
      <c r="H60" s="121">
        <v>1.2893518518518519E-2</v>
      </c>
      <c r="I60" s="139">
        <v>96</v>
      </c>
    </row>
    <row r="61" spans="1:9" x14ac:dyDescent="0.25">
      <c r="A61" s="139">
        <v>8</v>
      </c>
      <c r="B61" s="139">
        <v>85</v>
      </c>
      <c r="C61" s="139">
        <f>IFERROR((VLOOKUP(B61,INSCRITOS!A:B,2,FALSE)),"")</f>
        <v>103226</v>
      </c>
      <c r="D61" s="6" t="str">
        <f>IFERROR((VLOOKUP(B61,INSCRITOS!A:D,4,FALSE))," ")</f>
        <v>INI</v>
      </c>
      <c r="E61" s="140" t="str">
        <f>IFERROR((VLOOKUP(B61,INSCRITOS!A:E,5,FALSE))," ")</f>
        <v>Guilherme Alves</v>
      </c>
      <c r="F61" s="139" t="str">
        <f>IFERROR((VLOOKUP(B61,INSCRITOS!A:G,7,FALSE))," ")</f>
        <v>M</v>
      </c>
      <c r="G61" s="140" t="str">
        <f>IFERROR((VLOOKUP(B61,INSCRITOS!A:I,9,FALSE))," ")</f>
        <v>Escola Triatlo Santo António Évora</v>
      </c>
      <c r="H61" s="121">
        <v>1.480324074074074E-2</v>
      </c>
      <c r="I61" s="139">
        <v>95</v>
      </c>
    </row>
    <row r="62" spans="1:9" x14ac:dyDescent="0.25">
      <c r="A62" s="139">
        <v>9</v>
      </c>
      <c r="B62" s="139">
        <v>535</v>
      </c>
      <c r="C62" s="139">
        <f>IFERROR((VLOOKUP(B62,INSCRITOS!A:B,2,FALSE)),"")</f>
        <v>105108</v>
      </c>
      <c r="D62" s="6" t="str">
        <f>IFERROR((VLOOKUP(B62,INSCRITOS!A:D,4,FALSE))," ")</f>
        <v>INI</v>
      </c>
      <c r="E62" s="140" t="str">
        <f>IFERROR((VLOOKUP(B62,INSCRITOS!A:E,5,FALSE))," ")</f>
        <v xml:space="preserve">JOÃO GONÇALVES </v>
      </c>
      <c r="F62" s="139" t="str">
        <f>IFERROR((VLOOKUP(B62,INSCRITOS!A:G,7,FALSE))," ")</f>
        <v>M</v>
      </c>
      <c r="G62" s="140" t="str">
        <f>IFERROR((VLOOKUP(B62,INSCRITOS!A:I,9,FALSE))," ")</f>
        <v>REPSOL TRIATLO</v>
      </c>
      <c r="H62" s="121">
        <v>1.5081018518518516E-2</v>
      </c>
      <c r="I62" s="139">
        <v>94</v>
      </c>
    </row>
    <row r="63" spans="1:9" s="16" customFormat="1" x14ac:dyDescent="0.25">
      <c r="A63" s="139"/>
      <c r="B63" s="139">
        <v>678</v>
      </c>
      <c r="C63" s="139">
        <f>IFERROR((VLOOKUP(B63,INSCRITOS!A:B,2,FALSE)),"")</f>
        <v>103704</v>
      </c>
      <c r="D63" s="6" t="str">
        <f>IFERROR((VLOOKUP(B63,INSCRITOS!A:D,4,FALSE))," ")</f>
        <v>INI</v>
      </c>
      <c r="E63" s="140" t="str">
        <f>IFERROR((VLOOKUP(B63,INSCRITOS!A:E,5,FALSE))," ")</f>
        <v>João Padeiro</v>
      </c>
      <c r="F63" s="139" t="str">
        <f>IFERROR((VLOOKUP(B63,INSCRITOS!A:G,7,FALSE))," ")</f>
        <v>M</v>
      </c>
      <c r="G63" s="140" t="str">
        <f>IFERROR((VLOOKUP(B63,INSCRITOS!A:I,9,FALSE))," ")</f>
        <v>Escola Triatlo Santo António Évora</v>
      </c>
      <c r="H63" s="121" t="s">
        <v>159</v>
      </c>
      <c r="I63" s="139">
        <v>0</v>
      </c>
    </row>
    <row r="64" spans="1:9" s="16" customFormat="1" x14ac:dyDescent="0.25">
      <c r="A64" s="15"/>
      <c r="B64" s="15"/>
      <c r="C64" s="15"/>
      <c r="D64" s="13"/>
      <c r="E64" s="141"/>
      <c r="F64" s="15"/>
      <c r="G64" s="141"/>
      <c r="H64" s="142"/>
      <c r="I64" s="15"/>
    </row>
    <row r="65" spans="1:9" x14ac:dyDescent="0.25">
      <c r="A65" s="11"/>
      <c r="B65" s="11"/>
      <c r="C65" s="11"/>
      <c r="D65" s="12"/>
      <c r="E65" s="1"/>
      <c r="F65" s="11"/>
      <c r="G65" s="1"/>
      <c r="H65" s="1"/>
      <c r="I65" s="18"/>
    </row>
    <row r="66" spans="1:9" ht="15.75" x14ac:dyDescent="0.25">
      <c r="A66" s="137" t="s">
        <v>17</v>
      </c>
      <c r="B66" s="137"/>
      <c r="C66" s="137"/>
      <c r="D66" s="137"/>
      <c r="E66" s="137"/>
      <c r="F66" s="137"/>
      <c r="G66" s="137"/>
      <c r="H66" s="137"/>
      <c r="I66" s="137"/>
    </row>
    <row r="67" spans="1:9" x14ac:dyDescent="0.25">
      <c r="A67" s="11"/>
      <c r="B67" s="11"/>
      <c r="C67" s="11"/>
      <c r="D67" s="12"/>
      <c r="E67" s="1"/>
      <c r="F67" s="11"/>
      <c r="G67" s="1"/>
      <c r="H67" s="1"/>
      <c r="I67" s="18"/>
    </row>
    <row r="68" spans="1:9" ht="15.75" x14ac:dyDescent="0.25">
      <c r="A68" s="17" t="s">
        <v>8</v>
      </c>
      <c r="B68" s="17" t="s">
        <v>3</v>
      </c>
      <c r="C68" s="17" t="s">
        <v>7</v>
      </c>
      <c r="D68" s="17" t="s">
        <v>0</v>
      </c>
      <c r="E68" s="17" t="s">
        <v>1</v>
      </c>
      <c r="F68" s="17" t="s">
        <v>5</v>
      </c>
      <c r="G68" s="17" t="s">
        <v>2</v>
      </c>
      <c r="H68" s="17" t="s">
        <v>142</v>
      </c>
      <c r="I68" s="17" t="s">
        <v>6</v>
      </c>
    </row>
    <row r="69" spans="1:9" x14ac:dyDescent="0.25">
      <c r="A69" s="139">
        <v>1</v>
      </c>
      <c r="B69" s="139">
        <v>242</v>
      </c>
      <c r="C69" s="139">
        <f>IFERROR((VLOOKUP(B69,INSCRITOS!A:B,2,FALSE)),"")</f>
        <v>101669</v>
      </c>
      <c r="D69" s="6" t="str">
        <f>IFERROR((VLOOKUP(B69,INSCRITOS!A:D,4,FALSE))," ")</f>
        <v>INI</v>
      </c>
      <c r="E69" s="140" t="str">
        <f>IFERROR((VLOOKUP(B69,INSCRITOS!A:E,5,FALSE))," ")</f>
        <v>Inês Santos</v>
      </c>
      <c r="F69" s="139" t="str">
        <f>IFERROR((VLOOKUP(B69,INSCRITOS!A:G,7,FALSE))," ")</f>
        <v>F</v>
      </c>
      <c r="G69" s="140" t="str">
        <f>IFERROR((VLOOKUP(B69,INSCRITOS!A:I,9,FALSE))," ")</f>
        <v>Escola Triatlo Santo António Évora</v>
      </c>
      <c r="H69" s="121">
        <v>1.2337962962962962E-2</v>
      </c>
      <c r="I69" s="139">
        <v>100</v>
      </c>
    </row>
    <row r="70" spans="1:9" x14ac:dyDescent="0.25">
      <c r="A70" s="139">
        <v>2</v>
      </c>
      <c r="B70" s="139">
        <v>57</v>
      </c>
      <c r="C70" s="139">
        <f>IFERROR((VLOOKUP(B70,INSCRITOS!A:B,2,FALSE)),"")</f>
        <v>104908</v>
      </c>
      <c r="D70" s="6" t="str">
        <f>IFERROR((VLOOKUP(B70,INSCRITOS!A:D,4,FALSE))," ")</f>
        <v>INI</v>
      </c>
      <c r="E70" s="140" t="str">
        <f>IFERROR((VLOOKUP(B70,INSCRITOS!A:E,5,FALSE))," ")</f>
        <v>Monica Portugal</v>
      </c>
      <c r="F70" s="139" t="str">
        <f>IFERROR((VLOOKUP(B70,INSCRITOS!A:G,7,FALSE))," ")</f>
        <v>F</v>
      </c>
      <c r="G70" s="140" t="str">
        <f>IFERROR((VLOOKUP(B70,INSCRITOS!A:I,9,FALSE))," ")</f>
        <v>Associação Naval Amorense</v>
      </c>
      <c r="H70" s="121">
        <v>1.3020833333333334E-2</v>
      </c>
      <c r="I70" s="139">
        <v>99</v>
      </c>
    </row>
    <row r="71" spans="1:9" x14ac:dyDescent="0.25">
      <c r="A71" s="139">
        <v>3</v>
      </c>
      <c r="B71" s="139">
        <v>365</v>
      </c>
      <c r="C71" s="139">
        <f>IFERROR((VLOOKUP(B71,INSCRITOS!A:B,2,FALSE)),"")</f>
        <v>104276</v>
      </c>
      <c r="D71" s="6" t="str">
        <f>IFERROR((VLOOKUP(B71,INSCRITOS!A:D,4,FALSE))," ")</f>
        <v>INI</v>
      </c>
      <c r="E71" s="140" t="str">
        <f>IFERROR((VLOOKUP(B71,INSCRITOS!A:E,5,FALSE))," ")</f>
        <v>LEONOR MEDRONHEIRA</v>
      </c>
      <c r="F71" s="139" t="str">
        <f>IFERROR((VLOOKUP(B71,INSCRITOS!A:G,7,FALSE))," ")</f>
        <v>F</v>
      </c>
      <c r="G71" s="140" t="str">
        <f>IFERROR((VLOOKUP(B71,INSCRITOS!A:I,9,FALSE))," ")</f>
        <v>C. D. R. R. Baixa da Banheira</v>
      </c>
      <c r="H71" s="121">
        <v>1.40625E-2</v>
      </c>
      <c r="I71" s="139">
        <v>98</v>
      </c>
    </row>
    <row r="72" spans="1:9" x14ac:dyDescent="0.25">
      <c r="A72" s="139">
        <v>4</v>
      </c>
      <c r="B72" s="139">
        <v>671</v>
      </c>
      <c r="C72" s="139">
        <f>IFERROR((VLOOKUP(B72,INSCRITOS!A:B,2,FALSE)),"")</f>
        <v>105150</v>
      </c>
      <c r="D72" s="6" t="str">
        <f>IFERROR((VLOOKUP(B72,INSCRITOS!A:D,4,FALSE))," ")</f>
        <v>INI</v>
      </c>
      <c r="E72" s="140" t="str">
        <f>IFERROR((VLOOKUP(B72,INSCRITOS!A:E,5,FALSE))," ")</f>
        <v>Leonor Riscado</v>
      </c>
      <c r="F72" s="139" t="str">
        <f>IFERROR((VLOOKUP(B72,INSCRITOS!A:G,7,FALSE))," ")</f>
        <v>F</v>
      </c>
      <c r="G72" s="140" t="str">
        <f>IFERROR((VLOOKUP(B72,INSCRITOS!A:I,9,FALSE))," ")</f>
        <v>Escola Triatlo Santo António Évora</v>
      </c>
      <c r="H72" s="121">
        <v>1.4814814814814814E-2</v>
      </c>
      <c r="I72" s="139">
        <v>97</v>
      </c>
    </row>
    <row r="73" spans="1:9" x14ac:dyDescent="0.25">
      <c r="A73" s="139">
        <v>5</v>
      </c>
      <c r="B73" s="139">
        <v>502</v>
      </c>
      <c r="C73" s="139">
        <f>IFERROR((VLOOKUP(B73,INSCRITOS!A:B,2,FALSE)),"")</f>
        <v>103872</v>
      </c>
      <c r="D73" s="6" t="str">
        <f>IFERROR((VLOOKUP(B73,INSCRITOS!A:D,4,FALSE))," ")</f>
        <v>INI</v>
      </c>
      <c r="E73" s="140" t="str">
        <f>IFERROR((VLOOKUP(B73,INSCRITOS!A:E,5,FALSE))," ")</f>
        <v>LAURA BOLIM</v>
      </c>
      <c r="F73" s="139" t="str">
        <f>IFERROR((VLOOKUP(B73,INSCRITOS!A:G,7,FALSE))," ")</f>
        <v>F</v>
      </c>
      <c r="G73" s="140" t="str">
        <f>IFERROR((VLOOKUP(B73,INSCRITOS!A:I,9,FALSE))," ")</f>
        <v>REPSOL TRIATLO</v>
      </c>
      <c r="H73" s="121">
        <v>1.5173611111111112E-2</v>
      </c>
      <c r="I73" s="139">
        <v>96</v>
      </c>
    </row>
    <row r="74" spans="1:9" x14ac:dyDescent="0.25">
      <c r="A74" s="15"/>
      <c r="B74" s="15"/>
      <c r="C74" s="15"/>
      <c r="D74" s="13"/>
      <c r="E74" s="141"/>
      <c r="F74" s="15"/>
      <c r="G74" s="141"/>
      <c r="H74" s="142"/>
      <c r="I74" s="15"/>
    </row>
    <row r="75" spans="1:9" x14ac:dyDescent="0.25">
      <c r="A75" s="11"/>
      <c r="B75" s="11"/>
      <c r="C75" s="11"/>
      <c r="D75" s="13"/>
      <c r="E75" s="1"/>
      <c r="F75" s="11"/>
      <c r="G75" s="1"/>
      <c r="H75" s="1"/>
      <c r="I75" s="11"/>
    </row>
    <row r="76" spans="1:9" ht="15.75" x14ac:dyDescent="0.25">
      <c r="A76" s="137" t="s">
        <v>12</v>
      </c>
      <c r="B76" s="137"/>
      <c r="C76" s="137"/>
      <c r="D76" s="137"/>
      <c r="E76" s="137"/>
      <c r="F76" s="137"/>
      <c r="G76" s="137"/>
      <c r="H76" s="137"/>
      <c r="I76" s="137"/>
    </row>
    <row r="77" spans="1:9" x14ac:dyDescent="0.25">
      <c r="I77" s="19"/>
    </row>
    <row r="78" spans="1:9" ht="15.75" x14ac:dyDescent="0.25">
      <c r="A78" s="17" t="s">
        <v>8</v>
      </c>
      <c r="B78" s="17" t="s">
        <v>3</v>
      </c>
      <c r="C78" s="17" t="s">
        <v>7</v>
      </c>
      <c r="D78" s="17" t="s">
        <v>0</v>
      </c>
      <c r="E78" s="17" t="s">
        <v>1</v>
      </c>
      <c r="F78" s="17" t="s">
        <v>5</v>
      </c>
      <c r="G78" s="17" t="s">
        <v>2</v>
      </c>
      <c r="H78" s="17" t="s">
        <v>142</v>
      </c>
      <c r="I78" s="17" t="s">
        <v>6</v>
      </c>
    </row>
    <row r="79" spans="1:9" x14ac:dyDescent="0.25">
      <c r="A79" s="139">
        <v>1</v>
      </c>
      <c r="B79" s="139">
        <v>605</v>
      </c>
      <c r="C79" s="139">
        <f>IFERROR((VLOOKUP(B79,INSCRITOS!A:B,2,FALSE)),"")</f>
        <v>105119</v>
      </c>
      <c r="D79" s="6" t="str">
        <f>IFERROR((VLOOKUP(B79,INSCRITOS!A:D,4,FALSE))," ")</f>
        <v>JUV</v>
      </c>
      <c r="E79" s="140" t="str">
        <f>IFERROR((VLOOKUP(B79,INSCRITOS!A:E,5,FALSE))," ")</f>
        <v>João  Cruz</v>
      </c>
      <c r="F79" s="139" t="str">
        <f>IFERROR((VLOOKUP(B79,INSCRITOS!A:G,7,FALSE))," ")</f>
        <v>M</v>
      </c>
      <c r="G79" s="140" t="str">
        <f>IFERROR((VLOOKUP(B79,INSCRITOS!A:I,9,FALSE))," ")</f>
        <v>Escola Triatlo Santo António Évora</v>
      </c>
      <c r="H79" s="121">
        <v>1.4502314814814815E-2</v>
      </c>
      <c r="I79" s="139">
        <v>100</v>
      </c>
    </row>
    <row r="80" spans="1:9" x14ac:dyDescent="0.25">
      <c r="A80" s="139">
        <v>2</v>
      </c>
      <c r="B80" s="139">
        <v>44</v>
      </c>
      <c r="C80" s="139">
        <f>IFERROR((VLOOKUP(B80,INSCRITOS!A:B,2,FALSE)),"")</f>
        <v>103162</v>
      </c>
      <c r="D80" s="6" t="str">
        <f>IFERROR((VLOOKUP(B80,INSCRITOS!A:D,4,FALSE))," ")</f>
        <v>JUV</v>
      </c>
      <c r="E80" s="140" t="str">
        <f>IFERROR((VLOOKUP(B80,INSCRITOS!A:E,5,FALSE))," ")</f>
        <v>João Pedro Alves</v>
      </c>
      <c r="F80" s="139" t="str">
        <f>IFERROR((VLOOKUP(B80,INSCRITOS!A:G,7,FALSE))," ")</f>
        <v>M</v>
      </c>
      <c r="G80" s="140" t="str">
        <f>IFERROR((VLOOKUP(B80,INSCRITOS!A:I,9,FALSE))," ")</f>
        <v>Associação Naval Amorense</v>
      </c>
      <c r="H80" s="121">
        <v>1.5127314814814816E-2</v>
      </c>
      <c r="I80" s="139">
        <v>99</v>
      </c>
    </row>
    <row r="81" spans="1:9" x14ac:dyDescent="0.25">
      <c r="A81" s="139">
        <v>3</v>
      </c>
      <c r="B81" s="139">
        <v>15</v>
      </c>
      <c r="C81" s="139">
        <f>IFERROR((VLOOKUP(B81,INSCRITOS!A:B,2,FALSE)),"")</f>
        <v>101659</v>
      </c>
      <c r="D81" s="6" t="str">
        <f>IFERROR((VLOOKUP(B81,INSCRITOS!A:D,4,FALSE))," ")</f>
        <v>JUV</v>
      </c>
      <c r="E81" s="140" t="str">
        <f>IFERROR((VLOOKUP(B81,INSCRITOS!A:E,5,FALSE))," ")</f>
        <v>Diogo Nepomuceno</v>
      </c>
      <c r="F81" s="139" t="str">
        <f>IFERROR((VLOOKUP(B81,INSCRITOS!A:G,7,FALSE))," ")</f>
        <v>M</v>
      </c>
      <c r="G81" s="140" t="str">
        <f>IFERROR((VLOOKUP(B81,INSCRITOS!A:I,9,FALSE))," ")</f>
        <v>Escola Triatlo Santo António Évora</v>
      </c>
      <c r="H81" s="121">
        <v>1.6296296296296295E-2</v>
      </c>
      <c r="I81" s="139">
        <v>98</v>
      </c>
    </row>
    <row r="82" spans="1:9" x14ac:dyDescent="0.25">
      <c r="A82" s="139">
        <v>4</v>
      </c>
      <c r="B82" s="139">
        <v>378</v>
      </c>
      <c r="C82" s="139">
        <f>IFERROR((VLOOKUP(B82,INSCRITOS!A:B,2,FALSE)),"")</f>
        <v>104279</v>
      </c>
      <c r="D82" s="6" t="str">
        <f>IFERROR((VLOOKUP(B82,INSCRITOS!A:D,4,FALSE))," ")</f>
        <v>JUV</v>
      </c>
      <c r="E82" s="140" t="str">
        <f>IFERROR((VLOOKUP(B82,INSCRITOS!A:E,5,FALSE))," ")</f>
        <v>HENRIQUE SERRA</v>
      </c>
      <c r="F82" s="139" t="str">
        <f>IFERROR((VLOOKUP(B82,INSCRITOS!A:G,7,FALSE))," ")</f>
        <v>M</v>
      </c>
      <c r="G82" s="140" t="str">
        <f>IFERROR((VLOOKUP(B82,INSCRITOS!A:I,9,FALSE))," ")</f>
        <v>C. D. R. R. Baixa da Banheira</v>
      </c>
      <c r="H82" s="121">
        <v>1.6423611111111111E-2</v>
      </c>
      <c r="I82" s="139">
        <v>97</v>
      </c>
    </row>
    <row r="83" spans="1:9" x14ac:dyDescent="0.25">
      <c r="A83" s="139">
        <v>5</v>
      </c>
      <c r="B83" s="139">
        <v>555</v>
      </c>
      <c r="C83" s="139">
        <f>IFERROR((VLOOKUP(B83,INSCRITOS!A:B,2,FALSE)),"")</f>
        <v>104439</v>
      </c>
      <c r="D83" s="6" t="str">
        <f>IFERROR((VLOOKUP(B83,INSCRITOS!A:D,4,FALSE))," ")</f>
        <v>JUV</v>
      </c>
      <c r="E83" s="140" t="str">
        <f>IFERROR((VLOOKUP(B83,INSCRITOS!A:E,5,FALSE))," ")</f>
        <v xml:space="preserve">PEDRO MATIAS </v>
      </c>
      <c r="F83" s="139" t="str">
        <f>IFERROR((VLOOKUP(B83,INSCRITOS!A:G,7,FALSE))," ")</f>
        <v>M</v>
      </c>
      <c r="G83" s="140" t="str">
        <f>IFERROR((VLOOKUP(B83,INSCRITOS!A:I,9,FALSE))," ")</f>
        <v>REPSOL TRIATLO</v>
      </c>
      <c r="H83" s="121">
        <v>1.6851851851851851E-2</v>
      </c>
      <c r="I83" s="139">
        <v>96</v>
      </c>
    </row>
    <row r="84" spans="1:9" x14ac:dyDescent="0.25">
      <c r="A84" s="139">
        <v>6</v>
      </c>
      <c r="B84" s="139">
        <v>6012</v>
      </c>
      <c r="C84" s="139" t="str">
        <f>IFERROR((VLOOKUP(B84,INSCRITOS!A:B,2,FALSE)),"")</f>
        <v>-</v>
      </c>
      <c r="D84" s="6" t="str">
        <f>IFERROR((VLOOKUP(B84,INSCRITOS!A:D,4,FALSE))," ")</f>
        <v>JUV</v>
      </c>
      <c r="E84" s="140" t="str">
        <f>IFERROR((VLOOKUP(B84,INSCRITOS!A:E,5,FALSE))," ")</f>
        <v>Pedro Cintra</v>
      </c>
      <c r="F84" s="139" t="str">
        <f>IFERROR((VLOOKUP(B84,INSCRITOS!A:G,7,FALSE))," ")</f>
        <v>M</v>
      </c>
      <c r="G84" s="140" t="str">
        <f>IFERROR((VLOOKUP(B84,INSCRITOS!A:I,9,FALSE))," ")</f>
        <v>Escola Triatlo Santo António Évora/Não federado</v>
      </c>
      <c r="H84" s="121">
        <v>1.744212962962963E-2</v>
      </c>
      <c r="I84" s="139"/>
    </row>
    <row r="85" spans="1:9" x14ac:dyDescent="0.25">
      <c r="A85" s="139">
        <v>7</v>
      </c>
      <c r="B85" s="139">
        <v>851</v>
      </c>
      <c r="C85" s="139">
        <f>IFERROR((VLOOKUP(B85,INSCRITOS!A:B,2,FALSE)),"")</f>
        <v>102043</v>
      </c>
      <c r="D85" s="6" t="str">
        <f>IFERROR((VLOOKUP(B85,INSCRITOS!A:D,4,FALSE))," ")</f>
        <v>JUV</v>
      </c>
      <c r="E85" s="140" t="str">
        <f>IFERROR((VLOOKUP(B85,INSCRITOS!A:E,5,FALSE))," ")</f>
        <v>DINIS SHEVCHUN</v>
      </c>
      <c r="F85" s="139" t="str">
        <f>IFERROR((VLOOKUP(B85,INSCRITOS!A:G,7,FALSE))," ")</f>
        <v>M</v>
      </c>
      <c r="G85" s="140" t="str">
        <f>IFERROR((VLOOKUP(B85,INSCRITOS!A:I,9,FALSE))," ")</f>
        <v>REPSOL TRIATLO</v>
      </c>
      <c r="H85" s="121">
        <v>1.7546296296296296E-2</v>
      </c>
      <c r="I85" s="139">
        <v>95</v>
      </c>
    </row>
    <row r="86" spans="1:9" x14ac:dyDescent="0.25">
      <c r="A86" s="139">
        <v>8</v>
      </c>
      <c r="B86" s="139">
        <v>538</v>
      </c>
      <c r="C86" s="139">
        <f>IFERROR((VLOOKUP(B86,INSCRITOS!A:B,2,FALSE)),"")</f>
        <v>105109</v>
      </c>
      <c r="D86" s="6" t="str">
        <f>IFERROR((VLOOKUP(B86,INSCRITOS!A:D,4,FALSE))," ")</f>
        <v>JUV</v>
      </c>
      <c r="E86" s="140" t="str">
        <f>IFERROR((VLOOKUP(B86,INSCRITOS!A:E,5,FALSE))," ")</f>
        <v xml:space="preserve">LOURENÇO RAMOS </v>
      </c>
      <c r="F86" s="139" t="str">
        <f>IFERROR((VLOOKUP(B86,INSCRITOS!A:G,7,FALSE))," ")</f>
        <v>M</v>
      </c>
      <c r="G86" s="140" t="str">
        <f>IFERROR((VLOOKUP(B86,INSCRITOS!A:I,9,FALSE))," ")</f>
        <v>REPSOL TRIATLO</v>
      </c>
      <c r="H86" s="121">
        <v>1.8136574074074072E-2</v>
      </c>
      <c r="I86" s="139">
        <v>94</v>
      </c>
    </row>
    <row r="87" spans="1:9" x14ac:dyDescent="0.25">
      <c r="A87" s="139">
        <v>9</v>
      </c>
      <c r="B87" s="139">
        <v>366</v>
      </c>
      <c r="C87" s="139">
        <f>IFERROR((VLOOKUP(B87,INSCRITOS!A:B,2,FALSE)),"")</f>
        <v>104278</v>
      </c>
      <c r="D87" s="6" t="str">
        <f>IFERROR((VLOOKUP(B87,INSCRITOS!A:D,4,FALSE))," ")</f>
        <v>JUV</v>
      </c>
      <c r="E87" s="140" t="str">
        <f>IFERROR((VLOOKUP(B87,INSCRITOS!A:E,5,FALSE))," ")</f>
        <v>RODRIGO POTES</v>
      </c>
      <c r="F87" s="139" t="str">
        <f>IFERROR((VLOOKUP(B87,INSCRITOS!A:G,7,FALSE))," ")</f>
        <v>M</v>
      </c>
      <c r="G87" s="140" t="str">
        <f>IFERROR((VLOOKUP(B87,INSCRITOS!A:I,9,FALSE))," ")</f>
        <v>C. D. R. R. Baixa da Banheira</v>
      </c>
      <c r="H87" s="121">
        <v>1.9050925925925926E-2</v>
      </c>
      <c r="I87" s="139">
        <v>93</v>
      </c>
    </row>
    <row r="88" spans="1:9" x14ac:dyDescent="0.25">
      <c r="A88" s="139"/>
      <c r="B88" s="139">
        <v>6006</v>
      </c>
      <c r="C88" s="139" t="str">
        <f>IFERROR((VLOOKUP(B88,INSCRITOS!A:B,2,FALSE)),"")</f>
        <v>-</v>
      </c>
      <c r="D88" s="6" t="str">
        <f>IFERROR((VLOOKUP(B88,INSCRITOS!A:D,4,FALSE))," ")</f>
        <v>JUV</v>
      </c>
      <c r="E88" s="140" t="str">
        <f>IFERROR((VLOOKUP(B88,INSCRITOS!A:E,5,FALSE))," ")</f>
        <v>Tomás Fernandes</v>
      </c>
      <c r="F88" s="139" t="str">
        <f>IFERROR((VLOOKUP(B88,INSCRITOS!A:G,7,FALSE))," ")</f>
        <v>M</v>
      </c>
      <c r="G88" s="140" t="str">
        <f>IFERROR((VLOOKUP(B88,INSCRITOS!A:I,9,FALSE))," ")</f>
        <v>HCS BIKE TEAM/Não federado</v>
      </c>
      <c r="H88" s="121">
        <v>1.53125E-2</v>
      </c>
      <c r="I88" s="139" t="s">
        <v>160</v>
      </c>
    </row>
    <row r="89" spans="1:9" x14ac:dyDescent="0.25">
      <c r="A89" s="139"/>
      <c r="B89" s="139">
        <v>685</v>
      </c>
      <c r="C89" s="139">
        <f>IFERROR((VLOOKUP(B89,INSCRITOS!A:B,2,FALSE)),"")</f>
        <v>105153</v>
      </c>
      <c r="D89" s="6" t="str">
        <f>IFERROR((VLOOKUP(B89,INSCRITOS!A:D,4,FALSE))," ")</f>
        <v>JUV</v>
      </c>
      <c r="E89" s="140" t="str">
        <f>IFERROR((VLOOKUP(B89,INSCRITOS!A:E,5,FALSE))," ")</f>
        <v>Gonçalo Raposo</v>
      </c>
      <c r="F89" s="139" t="str">
        <f>IFERROR((VLOOKUP(B89,INSCRITOS!A:G,7,FALSE))," ")</f>
        <v>M</v>
      </c>
      <c r="G89" s="140" t="str">
        <f>IFERROR((VLOOKUP(B89,INSCRITOS!A:I,9,FALSE))," ")</f>
        <v>Escola Triatlo Santo António Évora</v>
      </c>
      <c r="H89" s="121">
        <v>1.53125E-2</v>
      </c>
      <c r="I89" s="139" t="s">
        <v>160</v>
      </c>
    </row>
    <row r="90" spans="1:9" x14ac:dyDescent="0.25">
      <c r="A90" s="15"/>
      <c r="B90" s="15"/>
      <c r="C90" s="15"/>
      <c r="D90" s="13"/>
      <c r="E90" s="141"/>
      <c r="F90" s="15"/>
      <c r="G90" s="141"/>
      <c r="H90" s="142"/>
      <c r="I90" s="15"/>
    </row>
    <row r="91" spans="1:9" x14ac:dyDescent="0.25">
      <c r="A91" s="11"/>
      <c r="B91" s="11"/>
      <c r="C91" s="11"/>
      <c r="D91" s="12"/>
      <c r="E91" s="1"/>
      <c r="F91" s="11"/>
      <c r="G91" s="1"/>
      <c r="H91" s="1"/>
      <c r="I91" s="18"/>
    </row>
    <row r="92" spans="1:9" ht="15.75" x14ac:dyDescent="0.25">
      <c r="A92" s="137" t="s">
        <v>18</v>
      </c>
      <c r="B92" s="137"/>
      <c r="C92" s="137"/>
      <c r="D92" s="137"/>
      <c r="E92" s="137"/>
      <c r="F92" s="137"/>
      <c r="G92" s="137"/>
      <c r="H92" s="137"/>
      <c r="I92" s="137"/>
    </row>
    <row r="93" spans="1:9" x14ac:dyDescent="0.25">
      <c r="A93" s="11"/>
      <c r="B93" s="11"/>
      <c r="C93" s="11"/>
      <c r="D93" s="12"/>
      <c r="E93" s="1"/>
      <c r="F93" s="11"/>
      <c r="G93" s="1"/>
      <c r="H93" s="1"/>
      <c r="I93" s="18"/>
    </row>
    <row r="94" spans="1:9" ht="15.75" x14ac:dyDescent="0.25">
      <c r="A94" s="17" t="s">
        <v>8</v>
      </c>
      <c r="B94" s="17" t="s">
        <v>3</v>
      </c>
      <c r="C94" s="17" t="s">
        <v>7</v>
      </c>
      <c r="D94" s="17" t="s">
        <v>0</v>
      </c>
      <c r="E94" s="17" t="s">
        <v>1</v>
      </c>
      <c r="F94" s="17" t="s">
        <v>5</v>
      </c>
      <c r="G94" s="17" t="s">
        <v>2</v>
      </c>
      <c r="H94" s="17" t="s">
        <v>142</v>
      </c>
      <c r="I94" s="17" t="s">
        <v>6</v>
      </c>
    </row>
    <row r="95" spans="1:9" x14ac:dyDescent="0.25">
      <c r="A95" s="139">
        <v>1</v>
      </c>
      <c r="B95" s="139">
        <v>143</v>
      </c>
      <c r="C95" s="139">
        <f>IFERROR((VLOOKUP(B95,INSCRITOS!A:B,2,FALSE)),"")</f>
        <v>103274</v>
      </c>
      <c r="D95" s="6" t="str">
        <f>IFERROR((VLOOKUP(B95,INSCRITOS!A:D,4,FALSE))," ")</f>
        <v>JUV</v>
      </c>
      <c r="E95" s="140" t="str">
        <f>IFERROR((VLOOKUP(B95,INSCRITOS!A:E,5,FALSE))," ")</f>
        <v>VANDA STANISLAVSKIY</v>
      </c>
      <c r="F95" s="139" t="str">
        <f>IFERROR((VLOOKUP(B95,INSCRITOS!A:G,7,FALSE))," ")</f>
        <v>F</v>
      </c>
      <c r="G95" s="140" t="str">
        <f>IFERROR((VLOOKUP(B95,INSCRITOS!A:I,9,FALSE))," ")</f>
        <v>REPSOL TRIATLO</v>
      </c>
      <c r="H95" s="121">
        <v>1.8819444444444448E-2</v>
      </c>
      <c r="I95" s="139">
        <v>100</v>
      </c>
    </row>
    <row r="96" spans="1:9" x14ac:dyDescent="0.25">
      <c r="A96" s="139">
        <v>2</v>
      </c>
      <c r="B96" s="139">
        <v>986</v>
      </c>
      <c r="C96" s="139">
        <f>IFERROR((VLOOKUP(B96,INSCRITOS!A:B,2,FALSE)),"")</f>
        <v>104073</v>
      </c>
      <c r="D96" s="6" t="str">
        <f>IFERROR((VLOOKUP(B96,INSCRITOS!A:D,4,FALSE))," ")</f>
        <v>JUV</v>
      </c>
      <c r="E96" s="140" t="str">
        <f>IFERROR((VLOOKUP(B96,INSCRITOS!A:E,5,FALSE))," ")</f>
        <v>Rita Pereira</v>
      </c>
      <c r="F96" s="139" t="str">
        <f>IFERROR((VLOOKUP(B96,INSCRITOS!A:G,7,FALSE))," ")</f>
        <v>F</v>
      </c>
      <c r="G96" s="140" t="str">
        <f>IFERROR((VLOOKUP(B96,INSCRITOS!A:I,9,FALSE))," ")</f>
        <v>Associação Naval Amorense</v>
      </c>
      <c r="H96" s="121">
        <v>2.2037037037037036E-2</v>
      </c>
      <c r="I96" s="139">
        <v>99</v>
      </c>
    </row>
    <row r="99" spans="4:6" s="14" customFormat="1" ht="15.75" x14ac:dyDescent="0.25">
      <c r="D99" s="137" t="s">
        <v>13</v>
      </c>
      <c r="E99" s="137"/>
      <c r="F99" s="137"/>
    </row>
    <row r="100" spans="4:6" s="14" customFormat="1" ht="15.75" x14ac:dyDescent="0.25">
      <c r="D100" s="10"/>
      <c r="E100" s="9"/>
      <c r="F100" s="8"/>
    </row>
    <row r="101" spans="4:6" s="14" customFormat="1" ht="15.75" x14ac:dyDescent="0.25">
      <c r="D101" s="21" t="s">
        <v>8</v>
      </c>
      <c r="E101" s="143" t="s">
        <v>2</v>
      </c>
      <c r="F101" s="21" t="s">
        <v>6</v>
      </c>
    </row>
    <row r="102" spans="4:6" s="14" customFormat="1" x14ac:dyDescent="0.25">
      <c r="D102" s="136">
        <v>1</v>
      </c>
      <c r="E102" s="25" t="s">
        <v>32</v>
      </c>
      <c r="F102" s="136">
        <v>1566</v>
      </c>
    </row>
    <row r="103" spans="4:6" s="14" customFormat="1" x14ac:dyDescent="0.25">
      <c r="D103" s="136">
        <v>2</v>
      </c>
      <c r="E103" s="25" t="s">
        <v>30</v>
      </c>
      <c r="F103" s="136">
        <v>975</v>
      </c>
    </row>
    <row r="104" spans="4:6" s="14" customFormat="1" x14ac:dyDescent="0.25">
      <c r="D104" s="136">
        <v>3</v>
      </c>
      <c r="E104" s="24" t="s">
        <v>14</v>
      </c>
      <c r="F104" s="136">
        <v>960</v>
      </c>
    </row>
    <row r="105" spans="4:6" s="14" customFormat="1" x14ac:dyDescent="0.25">
      <c r="D105" s="136">
        <v>4</v>
      </c>
      <c r="E105" s="24" t="s">
        <v>31</v>
      </c>
      <c r="F105" s="136">
        <v>288</v>
      </c>
    </row>
  </sheetData>
  <sheetProtection algorithmName="SHA-512" hashValue="FPmWbwFtmUIiMVk8BVBddbWFY1e36Vc5wJuIfrXSonxgzgAn/Y+jAkLXhuCMbwxJrJA7RDKCfkTm0fBX9H4B9A==" saltValue="vEgSiRVDTt/WjUfiXopy+Q==" spinCount="100000" sheet="1" objects="1" scenarios="1" selectLockedCells="1" selectUnlockedCells="1"/>
  <mergeCells count="11">
    <mergeCell ref="A51:I51"/>
    <mergeCell ref="A66:I66"/>
    <mergeCell ref="A76:I76"/>
    <mergeCell ref="A92:I92"/>
    <mergeCell ref="D99:F99"/>
    <mergeCell ref="A1:I1"/>
    <mergeCell ref="A2:G2"/>
    <mergeCell ref="A4:I4"/>
    <mergeCell ref="A19:I19"/>
    <mergeCell ref="A27:I27"/>
    <mergeCell ref="A43:I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zoomScaleNormal="100" workbookViewId="0">
      <pane ySplit="2" topLeftCell="A3" activePane="bottomLeft" state="frozen"/>
      <selection pane="bottomLeft" activeCell="G48" sqref="G48"/>
    </sheetView>
  </sheetViews>
  <sheetFormatPr defaultColWidth="9" defaultRowHeight="15" x14ac:dyDescent="0.25"/>
  <cols>
    <col min="1" max="1" width="5.28515625" style="1" customWidth="1"/>
    <col min="2" max="2" width="7.7109375" style="1" bestFit="1" customWidth="1"/>
    <col min="3" max="3" width="7.7109375" style="1" customWidth="1"/>
    <col min="4" max="4" width="8.140625" style="1" bestFit="1" customWidth="1"/>
    <col min="5" max="5" width="25.7109375" style="1" bestFit="1" customWidth="1"/>
    <col min="6" max="6" width="8.140625" style="1" bestFit="1" customWidth="1"/>
    <col min="7" max="7" width="25.85546875" style="1" bestFit="1" customWidth="1"/>
    <col min="8" max="8" width="13" style="1" customWidth="1"/>
    <col min="9" max="9" width="8.140625" style="18" bestFit="1" customWidth="1"/>
    <col min="10" max="16384" width="9" style="1"/>
  </cols>
  <sheetData>
    <row r="1" spans="1:9" s="1" customFormat="1" ht="15.75" x14ac:dyDescent="0.25">
      <c r="A1" s="138" t="s">
        <v>122</v>
      </c>
      <c r="B1" s="138"/>
      <c r="C1" s="138"/>
      <c r="D1" s="138"/>
      <c r="E1" s="138"/>
      <c r="F1" s="138"/>
      <c r="G1" s="138"/>
      <c r="H1" s="138"/>
      <c r="I1" s="138"/>
    </row>
    <row r="2" spans="1:9" s="1" customFormat="1" ht="15.75" x14ac:dyDescent="0.25">
      <c r="A2" s="138" t="s">
        <v>121</v>
      </c>
      <c r="B2" s="138"/>
      <c r="C2" s="138"/>
      <c r="D2" s="138"/>
      <c r="E2" s="138"/>
      <c r="F2" s="138"/>
      <c r="G2" s="138"/>
      <c r="H2" s="135"/>
      <c r="I2" s="23"/>
    </row>
    <row r="3" spans="1:9" s="1" customFormat="1" ht="15.75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s="1" customFormat="1" ht="15.75" x14ac:dyDescent="0.25">
      <c r="A4" s="138" t="s">
        <v>20</v>
      </c>
      <c r="B4" s="138"/>
      <c r="C4" s="138"/>
      <c r="D4" s="138"/>
      <c r="E4" s="138"/>
      <c r="F4" s="138"/>
      <c r="G4" s="138"/>
      <c r="H4" s="138"/>
      <c r="I4" s="138"/>
    </row>
    <row r="6" spans="1:9" s="1" customFormat="1" ht="15.75" x14ac:dyDescent="0.25">
      <c r="A6" s="17" t="s">
        <v>8</v>
      </c>
      <c r="B6" s="17" t="s">
        <v>3</v>
      </c>
      <c r="C6" s="17" t="s">
        <v>7</v>
      </c>
      <c r="D6" s="17" t="s">
        <v>0</v>
      </c>
      <c r="E6" s="17" t="s">
        <v>1</v>
      </c>
      <c r="F6" s="17" t="s">
        <v>5</v>
      </c>
      <c r="G6" s="17" t="s">
        <v>2</v>
      </c>
      <c r="H6" s="17" t="s">
        <v>142</v>
      </c>
      <c r="I6" s="17" t="s">
        <v>6</v>
      </c>
    </row>
    <row r="7" spans="1:9" s="1" customFormat="1" x14ac:dyDescent="0.25">
      <c r="A7" s="3">
        <v>1</v>
      </c>
      <c r="B7" s="3">
        <v>3230</v>
      </c>
      <c r="C7" s="3">
        <f>IFERROR((VLOOKUP(B7,INSCRITOS!A:B,2,FALSE)),"")</f>
        <v>103353</v>
      </c>
      <c r="D7" s="4" t="str">
        <f>IFERROR((VLOOKUP(B7,INSCRITOS!A:D,4,FALSE)),"")</f>
        <v>25/29</v>
      </c>
      <c r="E7" s="5" t="str">
        <f>IFERROR((VLOOKUP(B7,INSCRITOS!A:E,5,FALSE)),"")</f>
        <v>João Jesus </v>
      </c>
      <c r="F7" s="3" t="str">
        <f>IFERROR((VLOOKUP(B7,INSCRITOS!A:G,7,FALSE)),"")</f>
        <v>M</v>
      </c>
      <c r="G7" s="5" t="str">
        <f>IFERROR((VLOOKUP(B7,INSCRITOS!A:I,9,FALSE)),"")</f>
        <v>AMICICLO GRÂNDOLA</v>
      </c>
      <c r="H7" s="123">
        <v>2.1956018518518517E-2</v>
      </c>
      <c r="I7" s="5"/>
    </row>
    <row r="8" spans="1:9" s="1" customFormat="1" x14ac:dyDescent="0.25">
      <c r="A8" s="3">
        <v>2</v>
      </c>
      <c r="B8" s="3">
        <v>3895</v>
      </c>
      <c r="C8" s="3">
        <f>IFERROR((VLOOKUP(B8,INSCRITOS!A:B,2,FALSE)),"")</f>
        <v>104043</v>
      </c>
      <c r="D8" s="4" t="str">
        <f>IFERROR((VLOOKUP(B8,INSCRITOS!A:D,4,FALSE)),"")</f>
        <v>30/34</v>
      </c>
      <c r="E8" s="5" t="str">
        <f>IFERROR((VLOOKUP(B8,INSCRITOS!A:E,5,FALSE)),"")</f>
        <v>Nuno Sá</v>
      </c>
      <c r="F8" s="3" t="str">
        <f>IFERROR((VLOOKUP(B8,INSCRITOS!A:G,7,FALSE)),"")</f>
        <v>M</v>
      </c>
      <c r="G8" s="5" t="str">
        <f>IFERROR((VLOOKUP(B8,INSCRITOS!A:I,9,FALSE)),"")</f>
        <v>CCDSintrense/Outra Região</v>
      </c>
      <c r="H8" s="123">
        <v>2.3553240740740739E-2</v>
      </c>
      <c r="I8" s="5"/>
    </row>
    <row r="9" spans="1:9" s="1" customFormat="1" x14ac:dyDescent="0.25">
      <c r="A9" s="3">
        <v>3</v>
      </c>
      <c r="B9" s="3">
        <v>4860</v>
      </c>
      <c r="C9" s="3">
        <f>IFERROR((VLOOKUP(B9,INSCRITOS!A:B,2,FALSE)),"")</f>
        <v>103321</v>
      </c>
      <c r="D9" s="4" t="str">
        <f>IFERROR((VLOOKUP(B9,INSCRITOS!A:D,4,FALSE)),"")</f>
        <v>50/54</v>
      </c>
      <c r="E9" s="5" t="str">
        <f>IFERROR((VLOOKUP(B9,INSCRITOS!A:E,5,FALSE)),"")</f>
        <v>Renato Araujo</v>
      </c>
      <c r="F9" s="3" t="str">
        <f>IFERROR((VLOOKUP(B9,INSCRITOS!A:G,7,FALSE)),"")</f>
        <v>M</v>
      </c>
      <c r="G9" s="5" t="str">
        <f>IFERROR((VLOOKUP(B9,INSCRITOS!A:I,9,FALSE)),"")</f>
        <v>Individual</v>
      </c>
      <c r="H9" s="123">
        <v>2.6909722222222224E-2</v>
      </c>
      <c r="I9" s="5"/>
    </row>
    <row r="10" spans="1:9" s="1" customFormat="1" x14ac:dyDescent="0.25">
      <c r="A10" s="3">
        <v>4</v>
      </c>
      <c r="B10" s="3">
        <v>3776</v>
      </c>
      <c r="C10" s="3">
        <f>IFERROR((VLOOKUP(B10,INSCRITOS!A:B,2,FALSE)),"")</f>
        <v>103879</v>
      </c>
      <c r="D10" s="4" t="str">
        <f>IFERROR((VLOOKUP(B10,INSCRITOS!A:D,4,FALSE)),"")</f>
        <v>30/34</v>
      </c>
      <c r="E10" s="5" t="str">
        <f>IFERROR((VLOOKUP(B10,INSCRITOS!A:E,5,FALSE)),"")</f>
        <v>Sérgio Maquinista</v>
      </c>
      <c r="F10" s="3" t="str">
        <f>IFERROR((VLOOKUP(B10,INSCRITOS!A:G,7,FALSE)),"")</f>
        <v>M</v>
      </c>
      <c r="G10" s="5" t="str">
        <f>IFERROR((VLOOKUP(B10,INSCRITOS!A:I,9,FALSE)),"")</f>
        <v>REPSOL TRIATLO</v>
      </c>
      <c r="H10" s="123">
        <v>2.8287037037037038E-2</v>
      </c>
      <c r="I10" s="5"/>
    </row>
    <row r="11" spans="1:9" s="1" customFormat="1" x14ac:dyDescent="0.25">
      <c r="A11" s="3">
        <v>5</v>
      </c>
      <c r="B11" s="3">
        <v>6011</v>
      </c>
      <c r="C11" s="3" t="str">
        <f>IFERROR((VLOOKUP(B11,INSCRITOS!A:B,2,FALSE)),"")</f>
        <v>-</v>
      </c>
      <c r="D11" s="4" t="str">
        <f>IFERROR((VLOOKUP(B11,INSCRITOS!A:D,4,FALSE)),"")</f>
        <v>45/49</v>
      </c>
      <c r="E11" s="5" t="str">
        <f>IFERROR((VLOOKUP(B11,INSCRITOS!A:E,5,FALSE)),"")</f>
        <v>Júlio Nepomuceno</v>
      </c>
      <c r="F11" s="3" t="str">
        <f>IFERROR((VLOOKUP(B11,INSCRITOS!A:G,7,FALSE)),"")</f>
        <v>M</v>
      </c>
      <c r="G11" s="5" t="str">
        <f>IFERROR((VLOOKUP(B11,INSCRITOS!A:I,9,FALSE)),"")</f>
        <v>Não federado</v>
      </c>
      <c r="H11" s="123">
        <v>2.9236111111111112E-2</v>
      </c>
      <c r="I11" s="5"/>
    </row>
    <row r="12" spans="1:9" s="1" customFormat="1" x14ac:dyDescent="0.25">
      <c r="A12" s="3">
        <v>6</v>
      </c>
      <c r="B12" s="3">
        <v>5120</v>
      </c>
      <c r="C12" s="3">
        <f>IFERROR((VLOOKUP(B12,INSCRITOS!A:B,2,FALSE)),"")</f>
        <v>104978</v>
      </c>
      <c r="D12" s="4" t="str">
        <f>IFERROR((VLOOKUP(B12,INSCRITOS!A:D,4,FALSE)),"")</f>
        <v>45/49</v>
      </c>
      <c r="E12" s="5" t="str">
        <f>IFERROR((VLOOKUP(B12,INSCRITOS!A:E,5,FALSE)),"")</f>
        <v>Nuno Duarte</v>
      </c>
      <c r="F12" s="3" t="str">
        <f>IFERROR((VLOOKUP(B12,INSCRITOS!A:G,7,FALSE)),"")</f>
        <v>M</v>
      </c>
      <c r="G12" s="5" t="str">
        <f>IFERROR((VLOOKUP(B12,INSCRITOS!A:I,9,FALSE)),"")</f>
        <v>SERUL/Outra região</v>
      </c>
      <c r="H12" s="123">
        <v>3.0532407407407411E-2</v>
      </c>
      <c r="I12" s="5"/>
    </row>
    <row r="13" spans="1:9" s="1" customFormat="1" x14ac:dyDescent="0.25">
      <c r="A13" s="3">
        <v>7</v>
      </c>
      <c r="B13" s="3">
        <v>6004</v>
      </c>
      <c r="C13" s="3" t="str">
        <f>IFERROR((VLOOKUP(B13,INSCRITOS!A:B,2,FALSE)),"")</f>
        <v>-</v>
      </c>
      <c r="D13" s="4" t="str">
        <f>IFERROR((VLOOKUP(B13,INSCRITOS!A:D,4,FALSE)),"")</f>
        <v>40/44</v>
      </c>
      <c r="E13" s="5" t="str">
        <f>IFERROR((VLOOKUP(B13,INSCRITOS!A:E,5,FALSE)),"")</f>
        <v>Joaquim Teodósio</v>
      </c>
      <c r="F13" s="3" t="str">
        <f>IFERROR((VLOOKUP(B13,INSCRITOS!A:G,7,FALSE)),"")</f>
        <v>M</v>
      </c>
      <c r="G13" s="5" t="str">
        <f>IFERROR((VLOOKUP(B13,INSCRITOS!A:I,9,FALSE)),"")</f>
        <v>Não federado</v>
      </c>
      <c r="H13" s="123">
        <v>3.3611111111111112E-2</v>
      </c>
      <c r="I13" s="5"/>
    </row>
    <row r="14" spans="1:9" s="1" customFormat="1" x14ac:dyDescent="0.25">
      <c r="A14" s="3">
        <v>8</v>
      </c>
      <c r="B14" s="3">
        <v>6013</v>
      </c>
      <c r="C14" s="3" t="str">
        <f>IFERROR((VLOOKUP(B14,INSCRITOS!A:B,2,FALSE)),"")</f>
        <v>-</v>
      </c>
      <c r="D14" s="4" t="str">
        <f>IFERROR((VLOOKUP(B14,INSCRITOS!A:D,4,FALSE)),"")</f>
        <v>45/49</v>
      </c>
      <c r="E14" s="5" t="str">
        <f>IFERROR((VLOOKUP(B14,INSCRITOS!A:E,5,FALSE)),"")</f>
        <v>Miguel Corino</v>
      </c>
      <c r="F14" s="3" t="str">
        <f>IFERROR((VLOOKUP(B14,INSCRITOS!A:G,7,FALSE)),"")</f>
        <v>M</v>
      </c>
      <c r="G14" s="5" t="str">
        <f>IFERROR((VLOOKUP(B14,INSCRITOS!A:I,9,FALSE)),"")</f>
        <v>Não federado</v>
      </c>
      <c r="H14" s="123" t="s">
        <v>158</v>
      </c>
      <c r="I14" s="5"/>
    </row>
    <row r="15" spans="1:9" s="1" customFormat="1" hidden="1" x14ac:dyDescent="0.25">
      <c r="A15" s="3" t="e">
        <f>RANK(I15,$I$7:$I$30,1)</f>
        <v>#N/A</v>
      </c>
      <c r="B15" s="3"/>
      <c r="C15" s="3" t="str">
        <f>IFERROR((VLOOKUP(B15,INSCRITOS!A:B,2,FALSE)),"")</f>
        <v/>
      </c>
      <c r="D15" s="4" t="str">
        <f>IFERROR((VLOOKUP(B15,INSCRITOS!A:D,3,FALSE)),"")</f>
        <v/>
      </c>
      <c r="E15" s="5" t="str">
        <f>IFERROR((VLOOKUP(B15,INSCRITOS!A:E,4,FALSE)),"")</f>
        <v/>
      </c>
      <c r="F15" s="3" t="str">
        <f>IFERROR((VLOOKUP(B15,INSCRITOS!A:G,6,FALSE)),"")</f>
        <v/>
      </c>
      <c r="G15" s="5" t="str">
        <f>IFERROR((VLOOKUP(B15,INSCRITOS!A:I,8,FALSE)),"")</f>
        <v/>
      </c>
      <c r="H15" s="5"/>
      <c r="I15" s="20"/>
    </row>
    <row r="16" spans="1:9" s="1" customFormat="1" hidden="1" x14ac:dyDescent="0.25">
      <c r="A16" s="3" t="e">
        <f>RANK(I16,$I$7:$I$30,1)</f>
        <v>#N/A</v>
      </c>
      <c r="B16" s="3"/>
      <c r="C16" s="3" t="str">
        <f>IFERROR((VLOOKUP(B16,INSCRITOS!A:B,2,FALSE)),"")</f>
        <v/>
      </c>
      <c r="D16" s="4" t="str">
        <f>IFERROR((VLOOKUP(B16,INSCRITOS!A:D,3,FALSE)),"")</f>
        <v/>
      </c>
      <c r="E16" s="5" t="str">
        <f>IFERROR((VLOOKUP(B16,INSCRITOS!A:E,4,FALSE)),"")</f>
        <v/>
      </c>
      <c r="F16" s="3" t="str">
        <f>IFERROR((VLOOKUP(B16,INSCRITOS!A:G,6,FALSE)),"")</f>
        <v/>
      </c>
      <c r="G16" s="5" t="str">
        <f>IFERROR((VLOOKUP(B16,INSCRITOS!A:I,8,FALSE)),"")</f>
        <v/>
      </c>
      <c r="H16" s="5"/>
      <c r="I16" s="20"/>
    </row>
    <row r="17" spans="1:9" s="1" customFormat="1" hidden="1" x14ac:dyDescent="0.25">
      <c r="A17" s="3" t="e">
        <f>RANK(I17,$I$7:$I$30,1)</f>
        <v>#N/A</v>
      </c>
      <c r="B17" s="3"/>
      <c r="C17" s="3" t="str">
        <f>IFERROR((VLOOKUP(B17,INSCRITOS!A:B,2,FALSE)),"")</f>
        <v/>
      </c>
      <c r="D17" s="4" t="str">
        <f>IFERROR((VLOOKUP(B17,INSCRITOS!A:D,3,FALSE)),"")</f>
        <v/>
      </c>
      <c r="E17" s="5" t="str">
        <f>IFERROR((VLOOKUP(B17,INSCRITOS!A:E,4,FALSE)),"")</f>
        <v/>
      </c>
      <c r="F17" s="3" t="str">
        <f>IFERROR((VLOOKUP(B17,INSCRITOS!A:G,6,FALSE)),"")</f>
        <v/>
      </c>
      <c r="G17" s="5" t="str">
        <f>IFERROR((VLOOKUP(B17,INSCRITOS!A:I,8,FALSE)),"")</f>
        <v/>
      </c>
      <c r="H17" s="5"/>
      <c r="I17" s="20"/>
    </row>
    <row r="18" spans="1:9" s="1" customFormat="1" hidden="1" x14ac:dyDescent="0.25">
      <c r="A18" s="3" t="e">
        <f>RANK(I18,$I$7:$I$30,1)</f>
        <v>#N/A</v>
      </c>
      <c r="B18" s="3"/>
      <c r="C18" s="3" t="str">
        <f>IFERROR((VLOOKUP(B18,INSCRITOS!A:B,2,FALSE)),"")</f>
        <v/>
      </c>
      <c r="D18" s="4" t="str">
        <f>IFERROR((VLOOKUP(B18,INSCRITOS!A:D,3,FALSE)),"")</f>
        <v/>
      </c>
      <c r="E18" s="5" t="str">
        <f>IFERROR((VLOOKUP(B18,INSCRITOS!A:E,4,FALSE)),"")</f>
        <v/>
      </c>
      <c r="F18" s="3" t="str">
        <f>IFERROR((VLOOKUP(B18,INSCRITOS!A:G,6,FALSE)),"")</f>
        <v/>
      </c>
      <c r="G18" s="5" t="str">
        <f>IFERROR((VLOOKUP(B18,INSCRITOS!A:I,8,FALSE)),"")</f>
        <v/>
      </c>
      <c r="H18" s="5"/>
      <c r="I18" s="20"/>
    </row>
    <row r="19" spans="1:9" s="1" customFormat="1" hidden="1" x14ac:dyDescent="0.25">
      <c r="A19" s="3" t="e">
        <f>RANK(I19,$I$7:$I$30,1)</f>
        <v>#N/A</v>
      </c>
      <c r="B19" s="3"/>
      <c r="C19" s="3" t="str">
        <f>IFERROR((VLOOKUP(B19,INSCRITOS!A:B,2,FALSE)),"")</f>
        <v/>
      </c>
      <c r="D19" s="4" t="str">
        <f>IFERROR((VLOOKUP(B19,INSCRITOS!A:D,3,FALSE)),"")</f>
        <v/>
      </c>
      <c r="E19" s="5" t="str">
        <f>IFERROR((VLOOKUP(B19,INSCRITOS!A:E,4,FALSE)),"")</f>
        <v/>
      </c>
      <c r="F19" s="3" t="str">
        <f>IFERROR((VLOOKUP(B19,INSCRITOS!A:G,6,FALSE)),"")</f>
        <v/>
      </c>
      <c r="G19" s="5" t="str">
        <f>IFERROR((VLOOKUP(B19,INSCRITOS!A:I,8,FALSE)),"")</f>
        <v/>
      </c>
      <c r="H19" s="5"/>
      <c r="I19" s="20"/>
    </row>
    <row r="20" spans="1:9" s="1" customFormat="1" hidden="1" x14ac:dyDescent="0.25">
      <c r="A20" s="3" t="e">
        <f>RANK(I20,$I$7:$I$30,1)</f>
        <v>#N/A</v>
      </c>
      <c r="B20" s="3"/>
      <c r="C20" s="3" t="str">
        <f>IFERROR((VLOOKUP(B20,INSCRITOS!A:B,2,FALSE)),"")</f>
        <v/>
      </c>
      <c r="D20" s="4" t="str">
        <f>IFERROR((VLOOKUP(B20,INSCRITOS!A:D,3,FALSE)),"")</f>
        <v/>
      </c>
      <c r="E20" s="5" t="str">
        <f>IFERROR((VLOOKUP(B20,INSCRITOS!A:E,4,FALSE)),"")</f>
        <v/>
      </c>
      <c r="F20" s="3" t="str">
        <f>IFERROR((VLOOKUP(B20,INSCRITOS!A:G,6,FALSE)),"")</f>
        <v/>
      </c>
      <c r="G20" s="5" t="str">
        <f>IFERROR((VLOOKUP(B20,INSCRITOS!A:I,8,FALSE)),"")</f>
        <v/>
      </c>
      <c r="H20" s="5"/>
      <c r="I20" s="20"/>
    </row>
    <row r="21" spans="1:9" s="1" customFormat="1" hidden="1" x14ac:dyDescent="0.25">
      <c r="A21" s="3" t="e">
        <f>RANK(I21,$I$7:$I$30,1)</f>
        <v>#N/A</v>
      </c>
      <c r="B21" s="3"/>
      <c r="C21" s="3" t="str">
        <f>IFERROR((VLOOKUP(B21,INSCRITOS!A:B,2,FALSE)),"")</f>
        <v/>
      </c>
      <c r="D21" s="4" t="str">
        <f>IFERROR((VLOOKUP(B21,INSCRITOS!A:D,3,FALSE)),"")</f>
        <v/>
      </c>
      <c r="E21" s="5" t="str">
        <f>IFERROR((VLOOKUP(B21,INSCRITOS!A:E,4,FALSE)),"")</f>
        <v/>
      </c>
      <c r="F21" s="3" t="str">
        <f>IFERROR((VLOOKUP(B21,INSCRITOS!A:G,6,FALSE)),"")</f>
        <v/>
      </c>
      <c r="G21" s="5" t="str">
        <f>IFERROR((VLOOKUP(B21,INSCRITOS!A:I,8,FALSE)),"")</f>
        <v/>
      </c>
      <c r="H21" s="5"/>
      <c r="I21" s="20"/>
    </row>
    <row r="22" spans="1:9" s="1" customFormat="1" hidden="1" x14ac:dyDescent="0.25">
      <c r="A22" s="3" t="e">
        <f>RANK(I22,$I$7:$I$30,1)</f>
        <v>#N/A</v>
      </c>
      <c r="B22" s="3"/>
      <c r="C22" s="3" t="str">
        <f>IFERROR((VLOOKUP(B22,INSCRITOS!A:B,2,FALSE)),"")</f>
        <v/>
      </c>
      <c r="D22" s="4" t="str">
        <f>IFERROR((VLOOKUP(B22,INSCRITOS!A:D,3,FALSE)),"")</f>
        <v/>
      </c>
      <c r="E22" s="5" t="str">
        <f>IFERROR((VLOOKUP(B22,INSCRITOS!A:E,4,FALSE)),"")</f>
        <v/>
      </c>
      <c r="F22" s="3" t="str">
        <f>IFERROR((VLOOKUP(B22,INSCRITOS!A:G,6,FALSE)),"")</f>
        <v/>
      </c>
      <c r="G22" s="5" t="str">
        <f>IFERROR((VLOOKUP(B22,INSCRITOS!A:I,8,FALSE)),"")</f>
        <v/>
      </c>
      <c r="H22" s="5"/>
      <c r="I22" s="20"/>
    </row>
    <row r="23" spans="1:9" s="1" customFormat="1" hidden="1" x14ac:dyDescent="0.25">
      <c r="A23" s="3" t="e">
        <f>RANK(I23,$I$7:$I$30,1)</f>
        <v>#N/A</v>
      </c>
      <c r="B23" s="3"/>
      <c r="C23" s="3" t="str">
        <f>IFERROR((VLOOKUP(B23,INSCRITOS!A:B,2,FALSE)),"")</f>
        <v/>
      </c>
      <c r="D23" s="4" t="str">
        <f>IFERROR((VLOOKUP(B23,INSCRITOS!A:D,3,FALSE)),"")</f>
        <v/>
      </c>
      <c r="E23" s="5" t="str">
        <f>IFERROR((VLOOKUP(B23,INSCRITOS!A:E,4,FALSE)),"")</f>
        <v/>
      </c>
      <c r="F23" s="3" t="str">
        <f>IFERROR((VLOOKUP(B23,INSCRITOS!A:G,6,FALSE)),"")</f>
        <v/>
      </c>
      <c r="G23" s="5" t="str">
        <f>IFERROR((VLOOKUP(B23,INSCRITOS!A:I,8,FALSE)),"")</f>
        <v/>
      </c>
      <c r="H23" s="5"/>
      <c r="I23" s="20"/>
    </row>
    <row r="24" spans="1:9" s="1" customFormat="1" hidden="1" x14ac:dyDescent="0.25">
      <c r="A24" s="3" t="e">
        <f>RANK(I24,$I$7:$I$30,1)</f>
        <v>#N/A</v>
      </c>
      <c r="B24" s="3"/>
      <c r="C24" s="3" t="str">
        <f>IFERROR((VLOOKUP(B24,INSCRITOS!A:B,2,FALSE)),"")</f>
        <v/>
      </c>
      <c r="D24" s="4" t="str">
        <f>IFERROR((VLOOKUP(B24,INSCRITOS!A:D,3,FALSE)),"")</f>
        <v/>
      </c>
      <c r="E24" s="5" t="str">
        <f>IFERROR((VLOOKUP(B24,INSCRITOS!A:E,4,FALSE)),"")</f>
        <v/>
      </c>
      <c r="F24" s="3" t="str">
        <f>IFERROR((VLOOKUP(B24,INSCRITOS!A:G,6,FALSE)),"")</f>
        <v/>
      </c>
      <c r="G24" s="5" t="str">
        <f>IFERROR((VLOOKUP(B24,INSCRITOS!A:I,8,FALSE)),"")</f>
        <v/>
      </c>
      <c r="H24" s="5"/>
      <c r="I24" s="20"/>
    </row>
    <row r="25" spans="1:9" s="1" customFormat="1" hidden="1" x14ac:dyDescent="0.25">
      <c r="A25" s="3" t="e">
        <f>RANK(I25,$I$7:$I$30,1)</f>
        <v>#N/A</v>
      </c>
      <c r="B25" s="3"/>
      <c r="C25" s="3" t="str">
        <f>IFERROR((VLOOKUP(B25,INSCRITOS!A:B,2,FALSE)),"")</f>
        <v/>
      </c>
      <c r="D25" s="4" t="str">
        <f>IFERROR((VLOOKUP(B25,INSCRITOS!A:D,3,FALSE)),"")</f>
        <v/>
      </c>
      <c r="E25" s="5" t="str">
        <f>IFERROR((VLOOKUP(B25,INSCRITOS!A:E,4,FALSE)),"")</f>
        <v/>
      </c>
      <c r="F25" s="3" t="str">
        <f>IFERROR((VLOOKUP(B25,INSCRITOS!A:G,6,FALSE)),"")</f>
        <v/>
      </c>
      <c r="G25" s="5" t="str">
        <f>IFERROR((VLOOKUP(B25,INSCRITOS!A:I,8,FALSE)),"")</f>
        <v/>
      </c>
      <c r="H25" s="5"/>
      <c r="I25" s="20"/>
    </row>
    <row r="26" spans="1:9" s="1" customFormat="1" hidden="1" x14ac:dyDescent="0.25">
      <c r="A26" s="3" t="e">
        <f>RANK(I26,$I$7:$I$30,1)</f>
        <v>#N/A</v>
      </c>
      <c r="B26" s="3"/>
      <c r="C26" s="3" t="str">
        <f>IFERROR((VLOOKUP(B26,INSCRITOS!A:B,2,FALSE)),"")</f>
        <v/>
      </c>
      <c r="D26" s="4" t="str">
        <f>IFERROR((VLOOKUP(B26,INSCRITOS!A:D,3,FALSE)),"")</f>
        <v/>
      </c>
      <c r="E26" s="5" t="str">
        <f>IFERROR((VLOOKUP(B26,INSCRITOS!A:E,4,FALSE)),"")</f>
        <v/>
      </c>
      <c r="F26" s="3" t="str">
        <f>IFERROR((VLOOKUP(B26,INSCRITOS!A:G,6,FALSE)),"")</f>
        <v/>
      </c>
      <c r="G26" s="5" t="str">
        <f>IFERROR((VLOOKUP(B26,INSCRITOS!A:I,8,FALSE)),"")</f>
        <v/>
      </c>
      <c r="H26" s="5"/>
      <c r="I26" s="20"/>
    </row>
    <row r="27" spans="1:9" s="1" customFormat="1" hidden="1" x14ac:dyDescent="0.25">
      <c r="A27" s="3" t="e">
        <f>RANK(I27,$I$7:$I$30,1)</f>
        <v>#N/A</v>
      </c>
      <c r="B27" s="3"/>
      <c r="C27" s="3" t="str">
        <f>IFERROR((VLOOKUP(B27,INSCRITOS!A:B,2,FALSE)),"")</f>
        <v/>
      </c>
      <c r="D27" s="4" t="str">
        <f>IFERROR((VLOOKUP(B27,INSCRITOS!A:D,3,FALSE)),"")</f>
        <v/>
      </c>
      <c r="E27" s="5" t="str">
        <f>IFERROR((VLOOKUP(B27,INSCRITOS!A:E,4,FALSE)),"")</f>
        <v/>
      </c>
      <c r="F27" s="3" t="str">
        <f>IFERROR((VLOOKUP(B27,INSCRITOS!A:G,6,FALSE)),"")</f>
        <v/>
      </c>
      <c r="G27" s="5" t="str">
        <f>IFERROR((VLOOKUP(B27,INSCRITOS!A:I,8,FALSE)),"")</f>
        <v/>
      </c>
      <c r="H27" s="5"/>
      <c r="I27" s="20"/>
    </row>
    <row r="28" spans="1:9" s="1" customFormat="1" hidden="1" x14ac:dyDescent="0.25">
      <c r="A28" s="3" t="e">
        <f>RANK(I28,$I$7:$I$30,1)</f>
        <v>#N/A</v>
      </c>
      <c r="B28" s="3"/>
      <c r="C28" s="3" t="str">
        <f>IFERROR((VLOOKUP(B28,INSCRITOS!A:B,2,FALSE)),"")</f>
        <v/>
      </c>
      <c r="D28" s="4" t="str">
        <f>IFERROR((VLOOKUP(B28,INSCRITOS!A:D,3,FALSE)),"")</f>
        <v/>
      </c>
      <c r="E28" s="5" t="str">
        <f>IFERROR((VLOOKUP(B28,INSCRITOS!A:E,4,FALSE)),"")</f>
        <v/>
      </c>
      <c r="F28" s="3" t="str">
        <f>IFERROR((VLOOKUP(B28,INSCRITOS!A:G,6,FALSE)),"")</f>
        <v/>
      </c>
      <c r="G28" s="5" t="str">
        <f>IFERROR((VLOOKUP(B28,INSCRITOS!A:I,8,FALSE)),"")</f>
        <v/>
      </c>
      <c r="H28" s="5"/>
      <c r="I28" s="20"/>
    </row>
    <row r="29" spans="1:9" s="1" customFormat="1" hidden="1" x14ac:dyDescent="0.25">
      <c r="A29" s="3" t="e">
        <f>RANK(I29,$I$7:$I$30,1)</f>
        <v>#N/A</v>
      </c>
      <c r="B29" s="3"/>
      <c r="C29" s="3" t="str">
        <f>IFERROR((VLOOKUP(B29,INSCRITOS!A:B,2,FALSE)),"")</f>
        <v/>
      </c>
      <c r="D29" s="4" t="str">
        <f>IFERROR((VLOOKUP(B29,INSCRITOS!A:D,3,FALSE)),"")</f>
        <v/>
      </c>
      <c r="E29" s="5" t="str">
        <f>IFERROR((VLOOKUP(B29,INSCRITOS!A:E,4,FALSE)),"")</f>
        <v/>
      </c>
      <c r="F29" s="3" t="str">
        <f>IFERROR((VLOOKUP(B29,INSCRITOS!A:G,6,FALSE)),"")</f>
        <v/>
      </c>
      <c r="G29" s="5" t="str">
        <f>IFERROR((VLOOKUP(B29,INSCRITOS!A:I,8,FALSE)),"")</f>
        <v/>
      </c>
      <c r="H29" s="5"/>
      <c r="I29" s="20"/>
    </row>
    <row r="30" spans="1:9" s="1" customFormat="1" hidden="1" x14ac:dyDescent="0.25">
      <c r="A30" s="3" t="e">
        <f>RANK(I30,$I$7:$I$30,1)</f>
        <v>#N/A</v>
      </c>
      <c r="B30" s="3"/>
      <c r="C30" s="3" t="str">
        <f>IFERROR((VLOOKUP(B30,INSCRITOS!A:B,2,FALSE)),"")</f>
        <v/>
      </c>
      <c r="D30" s="4" t="str">
        <f>IFERROR((VLOOKUP(B30,INSCRITOS!A:D,3,FALSE)),"")</f>
        <v/>
      </c>
      <c r="E30" s="5" t="str">
        <f>IFERROR((VLOOKUP(B30,INSCRITOS!A:E,4,FALSE)),"")</f>
        <v/>
      </c>
      <c r="F30" s="3" t="str">
        <f>IFERROR((VLOOKUP(B30,INSCRITOS!A:G,6,FALSE)),"")</f>
        <v/>
      </c>
      <c r="G30" s="5" t="str">
        <f>IFERROR((VLOOKUP(B30,INSCRITOS!A:I,8,FALSE)),"")</f>
        <v/>
      </c>
      <c r="H30" s="5"/>
      <c r="I30" s="20"/>
    </row>
    <row r="31" spans="1:9" s="1" customFormat="1" x14ac:dyDescent="0.25">
      <c r="A31" s="11"/>
      <c r="B31" s="11"/>
      <c r="C31" s="11"/>
      <c r="D31" s="12"/>
      <c r="F31" s="11"/>
      <c r="I31" s="18"/>
    </row>
    <row r="32" spans="1:9" s="1" customFormat="1" x14ac:dyDescent="0.25">
      <c r="A32" s="11"/>
      <c r="B32" s="11"/>
      <c r="C32" s="11"/>
      <c r="D32" s="12"/>
      <c r="F32" s="11"/>
      <c r="I32" s="18"/>
    </row>
    <row r="33" spans="1:9" s="1" customFormat="1" ht="15.75" hidden="1" x14ac:dyDescent="0.25">
      <c r="A33" s="138" t="s">
        <v>21</v>
      </c>
      <c r="B33" s="138"/>
      <c r="C33" s="138"/>
      <c r="D33" s="138"/>
      <c r="E33" s="138"/>
      <c r="F33" s="138"/>
      <c r="G33" s="138"/>
      <c r="H33" s="138"/>
      <c r="I33" s="138"/>
    </row>
    <row r="34" spans="1:9" s="1" customFormat="1" hidden="1" x14ac:dyDescent="0.25">
      <c r="A34" s="11"/>
      <c r="B34" s="11"/>
      <c r="C34" s="11"/>
      <c r="D34" s="12"/>
      <c r="F34" s="11"/>
      <c r="I34" s="18"/>
    </row>
    <row r="35" spans="1:9" s="1" customFormat="1" ht="15.75" hidden="1" x14ac:dyDescent="0.25">
      <c r="A35" s="17" t="s">
        <v>8</v>
      </c>
      <c r="B35" s="17" t="s">
        <v>3</v>
      </c>
      <c r="C35" s="17" t="s">
        <v>7</v>
      </c>
      <c r="D35" s="17" t="s">
        <v>0</v>
      </c>
      <c r="E35" s="17" t="s">
        <v>1</v>
      </c>
      <c r="F35" s="17" t="s">
        <v>5</v>
      </c>
      <c r="G35" s="17" t="s">
        <v>2</v>
      </c>
      <c r="H35" s="17" t="s">
        <v>142</v>
      </c>
      <c r="I35" s="17" t="s">
        <v>6</v>
      </c>
    </row>
    <row r="36" spans="1:9" s="1" customFormat="1" hidden="1" x14ac:dyDescent="0.25">
      <c r="A36" s="3">
        <v>1</v>
      </c>
      <c r="B36" s="3"/>
      <c r="C36" s="3" t="str">
        <f>IFERROR((VLOOKUP(B36,INSCRITOS!A:B,2,FALSE)),"")</f>
        <v/>
      </c>
      <c r="D36" s="6" t="str">
        <f>IFERROR((VLOOKUP(B36,INSCRITOS!A:D,3,FALSE)),"")</f>
        <v/>
      </c>
      <c r="E36" s="5" t="str">
        <f>IFERROR((VLOOKUP(B36,INSCRITOS!A:E,4,FALSE)),"")</f>
        <v/>
      </c>
      <c r="F36" s="3" t="str">
        <f>IFERROR((VLOOKUP(B36,INSCRITOS!A:G,6,FALSE)),"")</f>
        <v/>
      </c>
      <c r="G36" s="5" t="str">
        <f>IFERROR((VLOOKUP(B36,INSCRITOS!A:I,8,FALSE)),"")</f>
        <v/>
      </c>
      <c r="H36" s="5"/>
      <c r="I36" s="5"/>
    </row>
    <row r="37" spans="1:9" s="1" customFormat="1" hidden="1" x14ac:dyDescent="0.25">
      <c r="A37" s="3">
        <v>2</v>
      </c>
      <c r="B37" s="3"/>
      <c r="C37" s="3" t="str">
        <f>IFERROR((VLOOKUP(B37,INSCRITOS!A:B,2,FALSE)),"")</f>
        <v/>
      </c>
      <c r="D37" s="6" t="str">
        <f>IFERROR((VLOOKUP(B37,INSCRITOS!A:D,3,FALSE)),"")</f>
        <v/>
      </c>
      <c r="E37" s="5" t="str">
        <f>IFERROR((VLOOKUP(B37,INSCRITOS!A:E,4,FALSE)),"")</f>
        <v/>
      </c>
      <c r="F37" s="3" t="str">
        <f>IFERROR((VLOOKUP(B37,INSCRITOS!A:G,6,FALSE)),"")</f>
        <v/>
      </c>
      <c r="G37" s="5" t="str">
        <f>IFERROR((VLOOKUP(B37,INSCRITOS!A:I,8,FALSE)),"")</f>
        <v/>
      </c>
      <c r="H37" s="5"/>
      <c r="I37" s="5"/>
    </row>
    <row r="38" spans="1:9" s="1" customFormat="1" hidden="1" x14ac:dyDescent="0.25">
      <c r="A38" s="3">
        <v>3</v>
      </c>
      <c r="B38" s="3"/>
      <c r="C38" s="3" t="str">
        <f>IFERROR((VLOOKUP(B38,INSCRITOS!A:B,2,FALSE)),"")</f>
        <v/>
      </c>
      <c r="D38" s="6" t="str">
        <f>IFERROR((VLOOKUP(B38,INSCRITOS!A:D,3,FALSE)),"")</f>
        <v/>
      </c>
      <c r="E38" s="5" t="str">
        <f>IFERROR((VLOOKUP(B38,INSCRITOS!A:E,4,FALSE)),"")</f>
        <v/>
      </c>
      <c r="F38" s="3" t="str">
        <f>IFERROR((VLOOKUP(B38,INSCRITOS!A:G,6,FALSE)),"")</f>
        <v/>
      </c>
      <c r="G38" s="5" t="str">
        <f>IFERROR((VLOOKUP(B38,INSCRITOS!A:I,8,FALSE)),"")</f>
        <v/>
      </c>
      <c r="H38" s="5"/>
      <c r="I38" s="5"/>
    </row>
    <row r="39" spans="1:9" s="1" customFormat="1" hidden="1" x14ac:dyDescent="0.25">
      <c r="A39" s="3"/>
      <c r="B39" s="3"/>
      <c r="C39" s="3" t="str">
        <f>IFERROR((VLOOKUP(B39,INSCRITOS!A:B,2,FALSE)),"")</f>
        <v/>
      </c>
      <c r="D39" s="6" t="str">
        <f>IFERROR((VLOOKUP(B39,INSCRITOS!A:D,3,FALSE)),"")</f>
        <v/>
      </c>
      <c r="E39" s="5" t="str">
        <f>IFERROR((VLOOKUP(B39,INSCRITOS!A:E,4,FALSE)),"")</f>
        <v/>
      </c>
      <c r="F39" s="3" t="str">
        <f>IFERROR((VLOOKUP(B39,INSCRITOS!A:G,6,FALSE)),"")</f>
        <v/>
      </c>
      <c r="G39" s="5" t="str">
        <f>IFERROR((VLOOKUP(B39,INSCRITOS!A:I,8,FALSE)),"")</f>
        <v/>
      </c>
      <c r="H39" s="5"/>
      <c r="I39" s="5"/>
    </row>
    <row r="40" spans="1:9" s="1" customFormat="1" hidden="1" x14ac:dyDescent="0.25">
      <c r="A40" s="3" t="e">
        <f>RANK(I40,$I$36:$I$39,1)</f>
        <v>#N/A</v>
      </c>
      <c r="B40" s="3"/>
      <c r="C40" s="3" t="str">
        <f>IFERROR((VLOOKUP(B40,INSCRITOS!A:B,2,FALSE)),"")</f>
        <v/>
      </c>
      <c r="D40" s="6" t="str">
        <f>IFERROR((VLOOKUP(B40,INSCRITOS!A:D,3,FALSE)),"")</f>
        <v/>
      </c>
      <c r="E40" s="5" t="str">
        <f>IFERROR((VLOOKUP(B40,INSCRITOS!A:E,4,FALSE)),"")</f>
        <v/>
      </c>
      <c r="F40" s="3" t="str">
        <f>IFERROR((VLOOKUP(B40,INSCRITOS!A:G,6,FALSE)),"")</f>
        <v/>
      </c>
      <c r="G40" s="5" t="str">
        <f>IFERROR((VLOOKUP(B40,INSCRITOS!A:I,9,FALSE)),"")</f>
        <v/>
      </c>
      <c r="H40" s="5"/>
      <c r="I40" s="20"/>
    </row>
    <row r="41" spans="1:9" s="1" customFormat="1" hidden="1" x14ac:dyDescent="0.25">
      <c r="A41" s="3" t="e">
        <f>RANK(I41,$I$36:$I$39,1)</f>
        <v>#N/A</v>
      </c>
      <c r="B41" s="3"/>
      <c r="C41" s="3" t="str">
        <f>IFERROR((VLOOKUP(B41,INSCRITOS!A:B,2,FALSE)),"")</f>
        <v/>
      </c>
      <c r="D41" s="6" t="str">
        <f>IFERROR((VLOOKUP(B41,INSCRITOS!A:D,3,FALSE)),"")</f>
        <v/>
      </c>
      <c r="E41" s="5" t="str">
        <f>IFERROR((VLOOKUP(B41,INSCRITOS!A:E,4,FALSE)),"")</f>
        <v/>
      </c>
      <c r="F41" s="3" t="str">
        <f>IFERROR((VLOOKUP(B41,INSCRITOS!A:G,6,FALSE)),"")</f>
        <v/>
      </c>
      <c r="G41" s="5" t="str">
        <f>IFERROR((VLOOKUP(B41,INSCRITOS!A:I,9,FALSE)),"")</f>
        <v/>
      </c>
      <c r="H41" s="5"/>
      <c r="I41" s="20"/>
    </row>
    <row r="42" spans="1:9" s="1" customFormat="1" hidden="1" x14ac:dyDescent="0.25">
      <c r="A42" s="3" t="e">
        <f>RANK(I42,$I$36:$I$39,1)</f>
        <v>#N/A</v>
      </c>
      <c r="B42" s="3"/>
      <c r="C42" s="3" t="str">
        <f>IFERROR((VLOOKUP(B42,INSCRITOS!A:B,2,FALSE)),"")</f>
        <v/>
      </c>
      <c r="D42" s="6" t="str">
        <f>IFERROR((VLOOKUP(B42,INSCRITOS!A:D,3,FALSE)),"")</f>
        <v/>
      </c>
      <c r="E42" s="5" t="str">
        <f>IFERROR((VLOOKUP(B42,INSCRITOS!A:E,4,FALSE)),"")</f>
        <v/>
      </c>
      <c r="F42" s="3" t="str">
        <f>IFERROR((VLOOKUP(B42,INSCRITOS!A:G,6,FALSE)),"")</f>
        <v/>
      </c>
      <c r="G42" s="5" t="str">
        <f>IFERROR((VLOOKUP(B42,INSCRITOS!A:I,9,FALSE)),"")</f>
        <v/>
      </c>
      <c r="H42" s="5"/>
      <c r="I42" s="20"/>
    </row>
    <row r="43" spans="1:9" s="1" customFormat="1" hidden="1" x14ac:dyDescent="0.25">
      <c r="A43" s="3" t="e">
        <f>RANK(I43,$I$36:$I$39,1)</f>
        <v>#N/A</v>
      </c>
      <c r="B43" s="3"/>
      <c r="C43" s="3" t="str">
        <f>IFERROR((VLOOKUP(B43,INSCRITOS!A:B,2,FALSE)),"")</f>
        <v/>
      </c>
      <c r="D43" s="6" t="str">
        <f>IFERROR((VLOOKUP(B43,INSCRITOS!A:D,3,FALSE)),"")</f>
        <v/>
      </c>
      <c r="E43" s="5" t="str">
        <f>IFERROR((VLOOKUP(B43,INSCRITOS!A:E,4,FALSE)),"")</f>
        <v/>
      </c>
      <c r="F43" s="3" t="str">
        <f>IFERROR((VLOOKUP(B43,INSCRITOS!A:G,6,FALSE)),"")</f>
        <v/>
      </c>
      <c r="G43" s="5" t="str">
        <f>IFERROR((VLOOKUP(B43,INSCRITOS!A:I,9,FALSE)),"")</f>
        <v/>
      </c>
      <c r="H43" s="5"/>
      <c r="I43" s="20"/>
    </row>
    <row r="44" spans="1:9" s="1" customFormat="1" hidden="1" x14ac:dyDescent="0.25">
      <c r="A44" s="3" t="e">
        <f>RANK(I44,$I$36:$I$39,1)</f>
        <v>#N/A</v>
      </c>
      <c r="B44" s="3"/>
      <c r="C44" s="3" t="str">
        <f>IFERROR((VLOOKUP(B44,INSCRITOS!A:B,2,FALSE)),"")</f>
        <v/>
      </c>
      <c r="D44" s="6" t="str">
        <f>IFERROR((VLOOKUP(B44,INSCRITOS!A:D,3,FALSE)),"")</f>
        <v/>
      </c>
      <c r="E44" s="5" t="str">
        <f>IFERROR((VLOOKUP(B44,INSCRITOS!A:E,4,FALSE)),"")</f>
        <v/>
      </c>
      <c r="F44" s="3" t="str">
        <f>IFERROR((VLOOKUP(B44,INSCRITOS!A:G,6,FALSE)),"")</f>
        <v/>
      </c>
      <c r="G44" s="5" t="str">
        <f>IFERROR((VLOOKUP(B44,INSCRITOS!A:I,9,FALSE)),"")</f>
        <v/>
      </c>
      <c r="H44" s="5"/>
      <c r="I44" s="20"/>
    </row>
    <row r="45" spans="1:9" s="1" customFormat="1" hidden="1" x14ac:dyDescent="0.25">
      <c r="A45" s="11"/>
      <c r="B45" s="11"/>
      <c r="C45" s="11"/>
      <c r="D45" s="13"/>
      <c r="F45" s="11"/>
      <c r="I45" s="18"/>
    </row>
    <row r="46" spans="1:9" s="1" customFormat="1" ht="15.75" x14ac:dyDescent="0.25">
      <c r="A46" s="138" t="s">
        <v>161</v>
      </c>
      <c r="B46" s="138"/>
      <c r="C46" s="138"/>
      <c r="D46" s="138"/>
      <c r="E46" s="138"/>
      <c r="F46" s="138"/>
      <c r="G46" s="138"/>
      <c r="H46" s="138"/>
      <c r="I46" s="138"/>
    </row>
    <row r="47" spans="1:9" s="1" customFormat="1" x14ac:dyDescent="0.25">
      <c r="A47" s="11"/>
      <c r="B47" s="11"/>
      <c r="C47" s="11"/>
      <c r="D47" s="12"/>
      <c r="F47" s="11"/>
      <c r="I47" s="18"/>
    </row>
    <row r="48" spans="1:9" s="1" customFormat="1" ht="15.75" x14ac:dyDescent="0.25">
      <c r="A48" s="17" t="s">
        <v>162</v>
      </c>
      <c r="B48" s="17" t="s">
        <v>3</v>
      </c>
      <c r="C48" s="17" t="s">
        <v>7</v>
      </c>
      <c r="D48" s="17" t="s">
        <v>0</v>
      </c>
      <c r="E48" s="17" t="s">
        <v>1</v>
      </c>
      <c r="F48" s="17" t="s">
        <v>5</v>
      </c>
      <c r="G48" s="17" t="s">
        <v>2</v>
      </c>
      <c r="H48" s="17" t="s">
        <v>142</v>
      </c>
      <c r="I48" s="17" t="s">
        <v>6</v>
      </c>
    </row>
    <row r="49" spans="1:9" s="1" customFormat="1" x14ac:dyDescent="0.25">
      <c r="A49" s="3"/>
      <c r="B49" s="3">
        <v>3230</v>
      </c>
      <c r="C49" s="3">
        <f>IFERROR((VLOOKUP(B49,INSCRITOS!A:B,2,FALSE)),"")</f>
        <v>103353</v>
      </c>
      <c r="D49" s="4" t="str">
        <f>IFERROR((VLOOKUP(B49,INSCRITOS!A:D,4,FALSE)),"")</f>
        <v>25/29</v>
      </c>
      <c r="E49" s="5" t="str">
        <f>IFERROR((VLOOKUP(B49,INSCRITOS!A:E,5,FALSE)),"")</f>
        <v>João Jesus </v>
      </c>
      <c r="F49" s="3" t="str">
        <f>IFERROR((VLOOKUP(B49,INSCRITOS!A:G,7,FALSE)),"")</f>
        <v>M</v>
      </c>
      <c r="G49" s="5" t="str">
        <f>IFERROR((VLOOKUP(B49,INSCRITOS!A:I,9,FALSE)),"")</f>
        <v>AMICICLO GRÂNDOLA</v>
      </c>
      <c r="H49" s="123">
        <v>2.1956018518518517E-2</v>
      </c>
      <c r="I49" s="5"/>
    </row>
    <row r="50" spans="1:9" s="1" customFormat="1" x14ac:dyDescent="0.25">
      <c r="A50" s="125"/>
      <c r="B50" s="125"/>
      <c r="C50" s="125"/>
      <c r="D50" s="124"/>
      <c r="E50" s="126"/>
      <c r="F50" s="125"/>
      <c r="G50" s="126"/>
      <c r="H50" s="127"/>
      <c r="I50" s="126"/>
    </row>
    <row r="51" spans="1:9" s="1" customFormat="1" x14ac:dyDescent="0.25">
      <c r="A51" s="3"/>
      <c r="B51" s="3">
        <v>3895</v>
      </c>
      <c r="C51" s="3">
        <f>IFERROR((VLOOKUP(B51,INSCRITOS!A:B,2,FALSE)),"")</f>
        <v>104043</v>
      </c>
      <c r="D51" s="4" t="str">
        <f>IFERROR((VLOOKUP(B51,INSCRITOS!A:D,4,FALSE)),"")</f>
        <v>30/34</v>
      </c>
      <c r="E51" s="5" t="str">
        <f>IFERROR((VLOOKUP(B51,INSCRITOS!A:E,5,FALSE)),"")</f>
        <v>Nuno Sá</v>
      </c>
      <c r="F51" s="3" t="str">
        <f>IFERROR((VLOOKUP(B51,INSCRITOS!A:G,7,FALSE)),"")</f>
        <v>M</v>
      </c>
      <c r="G51" s="5" t="str">
        <f>IFERROR((VLOOKUP(B51,INSCRITOS!A:I,9,FALSE)),"")</f>
        <v>CCDSintrense/Outra Região</v>
      </c>
      <c r="H51" s="123">
        <v>2.3553240740740739E-2</v>
      </c>
      <c r="I51" s="5"/>
    </row>
    <row r="52" spans="1:9" s="1" customFormat="1" x14ac:dyDescent="0.25">
      <c r="A52" s="125"/>
      <c r="B52" s="125"/>
      <c r="C52" s="125"/>
      <c r="D52" s="124"/>
      <c r="E52" s="126"/>
      <c r="F52" s="125"/>
      <c r="G52" s="126"/>
      <c r="H52" s="127"/>
      <c r="I52" s="126"/>
    </row>
    <row r="53" spans="1:9" s="1" customFormat="1" x14ac:dyDescent="0.25">
      <c r="A53" s="3"/>
      <c r="B53" s="3">
        <v>6004</v>
      </c>
      <c r="C53" s="3" t="str">
        <f>IFERROR((VLOOKUP(B53,INSCRITOS!A:B,2,FALSE)),"")</f>
        <v>-</v>
      </c>
      <c r="D53" s="4" t="str">
        <f>IFERROR((VLOOKUP(B53,INSCRITOS!A:D,4,FALSE)),"")</f>
        <v>40/44</v>
      </c>
      <c r="E53" s="5" t="str">
        <f>IFERROR((VLOOKUP(B53,INSCRITOS!A:E,5,FALSE)),"")</f>
        <v>Joaquim Teodósio</v>
      </c>
      <c r="F53" s="3" t="str">
        <f>IFERROR((VLOOKUP(B53,INSCRITOS!A:G,7,FALSE)),"")</f>
        <v>M</v>
      </c>
      <c r="G53" s="5" t="str">
        <f>IFERROR((VLOOKUP(B53,INSCRITOS!A:I,9,FALSE)),"")</f>
        <v>Não federado</v>
      </c>
      <c r="H53" s="123">
        <v>3.3611111111111112E-2</v>
      </c>
      <c r="I53" s="5"/>
    </row>
    <row r="54" spans="1:9" s="1" customFormat="1" x14ac:dyDescent="0.25">
      <c r="A54" s="125"/>
      <c r="B54" s="125"/>
      <c r="C54" s="125"/>
      <c r="D54" s="124"/>
      <c r="E54" s="126"/>
      <c r="F54" s="125"/>
      <c r="G54" s="126"/>
      <c r="H54" s="127"/>
      <c r="I54" s="126"/>
    </row>
    <row r="55" spans="1:9" s="1" customFormat="1" x14ac:dyDescent="0.25">
      <c r="A55" s="3"/>
      <c r="B55" s="3">
        <v>6011</v>
      </c>
      <c r="C55" s="3" t="str">
        <f>IFERROR((VLOOKUP(B55,INSCRITOS!A:B,2,FALSE)),"")</f>
        <v>-</v>
      </c>
      <c r="D55" s="4" t="str">
        <f>IFERROR((VLOOKUP(B55,INSCRITOS!A:D,4,FALSE)),"")</f>
        <v>45/49</v>
      </c>
      <c r="E55" s="5" t="str">
        <f>IFERROR((VLOOKUP(B55,INSCRITOS!A:E,5,FALSE)),"")</f>
        <v>Júlio Nepomuceno</v>
      </c>
      <c r="F55" s="3" t="str">
        <f>IFERROR((VLOOKUP(B55,INSCRITOS!A:G,7,FALSE)),"")</f>
        <v>M</v>
      </c>
      <c r="G55" s="5" t="str">
        <f>IFERROR((VLOOKUP(B55,INSCRITOS!A:I,9,FALSE)),"")</f>
        <v>Não federado</v>
      </c>
      <c r="H55" s="123">
        <v>2.9236111111111112E-2</v>
      </c>
      <c r="I55" s="5"/>
    </row>
    <row r="56" spans="1:9" s="1" customFormat="1" x14ac:dyDescent="0.25">
      <c r="A56" s="125"/>
      <c r="B56" s="125"/>
      <c r="C56" s="125"/>
      <c r="D56" s="124"/>
      <c r="E56" s="126"/>
      <c r="F56" s="125"/>
      <c r="G56" s="126"/>
      <c r="H56" s="127"/>
      <c r="I56" s="126"/>
    </row>
    <row r="57" spans="1:9" s="1" customFormat="1" x14ac:dyDescent="0.25">
      <c r="A57" s="3"/>
      <c r="B57" s="3">
        <v>4860</v>
      </c>
      <c r="C57" s="3">
        <f>IFERROR((VLOOKUP(B57,INSCRITOS!A:B,2,FALSE)),"")</f>
        <v>103321</v>
      </c>
      <c r="D57" s="4" t="str">
        <f>IFERROR((VLOOKUP(B57,INSCRITOS!A:D,4,FALSE)),"")</f>
        <v>50/54</v>
      </c>
      <c r="E57" s="5" t="str">
        <f>IFERROR((VLOOKUP(B57,INSCRITOS!A:E,5,FALSE)),"")</f>
        <v>Renato Araujo</v>
      </c>
      <c r="F57" s="3" t="str">
        <f>IFERROR((VLOOKUP(B57,INSCRITOS!A:G,7,FALSE)),"")</f>
        <v>M</v>
      </c>
      <c r="G57" s="5" t="str">
        <f>IFERROR((VLOOKUP(B57,INSCRITOS!A:I,9,FALSE)),"")</f>
        <v>Individual</v>
      </c>
      <c r="H57" s="123">
        <v>2.6909722222222224E-2</v>
      </c>
      <c r="I57" s="5"/>
    </row>
    <row r="58" spans="1:9" s="1" customFormat="1" x14ac:dyDescent="0.25">
      <c r="A58" s="11"/>
      <c r="B58" s="11"/>
      <c r="C58" s="11"/>
      <c r="D58" s="13"/>
      <c r="F58" s="11"/>
      <c r="I58" s="18"/>
    </row>
    <row r="59" spans="1:9" s="1" customFormat="1" x14ac:dyDescent="0.25">
      <c r="A59" s="11"/>
      <c r="B59" s="11"/>
      <c r="C59" s="11"/>
      <c r="D59" s="13"/>
      <c r="F59" s="11"/>
      <c r="I59" s="18"/>
    </row>
    <row r="60" spans="1:9" s="1" customFormat="1" x14ac:dyDescent="0.25">
      <c r="A60" s="11"/>
      <c r="B60" s="11"/>
      <c r="C60" s="11"/>
      <c r="D60" s="13"/>
      <c r="F60" s="11"/>
      <c r="I60" s="18"/>
    </row>
    <row r="61" spans="1:9" s="1" customFormat="1" x14ac:dyDescent="0.25">
      <c r="A61" s="11"/>
      <c r="B61" s="11"/>
      <c r="C61" s="11"/>
      <c r="D61" s="13"/>
      <c r="F61" s="11"/>
      <c r="I61" s="18"/>
    </row>
    <row r="62" spans="1:9" s="1" customFormat="1" x14ac:dyDescent="0.25">
      <c r="A62" s="11"/>
      <c r="B62" s="11"/>
      <c r="C62" s="11"/>
      <c r="D62" s="13"/>
      <c r="F62" s="11"/>
      <c r="I62" s="18"/>
    </row>
    <row r="63" spans="1:9" s="1" customFormat="1" x14ac:dyDescent="0.25">
      <c r="A63" s="11"/>
      <c r="B63" s="11"/>
      <c r="C63" s="11"/>
      <c r="D63" s="13"/>
      <c r="F63" s="11"/>
      <c r="I63" s="18"/>
    </row>
    <row r="64" spans="1:9" s="1" customFormat="1" x14ac:dyDescent="0.25">
      <c r="A64" s="11"/>
      <c r="B64" s="11"/>
      <c r="C64" s="11"/>
      <c r="D64" s="13"/>
      <c r="F64" s="11"/>
      <c r="I64" s="18"/>
    </row>
    <row r="65" spans="1:9" s="1" customFormat="1" x14ac:dyDescent="0.25">
      <c r="A65" s="11"/>
      <c r="B65" s="11"/>
      <c r="C65" s="11"/>
      <c r="D65" s="13"/>
      <c r="F65" s="11"/>
      <c r="I65" s="18"/>
    </row>
    <row r="66" spans="1:9" s="1" customFormat="1" x14ac:dyDescent="0.25">
      <c r="A66" s="11"/>
      <c r="B66" s="11"/>
      <c r="C66" s="11"/>
      <c r="D66" s="13"/>
      <c r="F66" s="11"/>
      <c r="I66" s="18"/>
    </row>
    <row r="67" spans="1:9" s="1" customFormat="1" x14ac:dyDescent="0.25">
      <c r="A67" s="15"/>
      <c r="B67" s="11"/>
      <c r="C67" s="11"/>
      <c r="D67" s="13"/>
      <c r="F67" s="11"/>
      <c r="I67" s="18"/>
    </row>
    <row r="68" spans="1:9" s="1" customFormat="1" x14ac:dyDescent="0.25">
      <c r="A68" s="11"/>
      <c r="B68" s="11"/>
      <c r="C68" s="11"/>
      <c r="D68" s="13"/>
      <c r="F68" s="11"/>
      <c r="I68" s="18"/>
    </row>
    <row r="69" spans="1:9" s="1" customFormat="1" x14ac:dyDescent="0.25">
      <c r="A69" s="11"/>
      <c r="B69" s="11"/>
      <c r="C69" s="11"/>
      <c r="D69" s="13"/>
      <c r="F69" s="11"/>
      <c r="I69" s="18"/>
    </row>
    <row r="70" spans="1:9" s="1" customFormat="1" x14ac:dyDescent="0.25">
      <c r="A70" s="11"/>
      <c r="B70" s="11"/>
      <c r="C70" s="11"/>
      <c r="D70" s="13"/>
      <c r="F70" s="11"/>
      <c r="I70" s="18"/>
    </row>
    <row r="71" spans="1:9" s="1" customFormat="1" x14ac:dyDescent="0.25">
      <c r="A71" s="11"/>
      <c r="B71" s="11"/>
      <c r="C71" s="11"/>
      <c r="D71" s="13"/>
      <c r="F71" s="11"/>
      <c r="I71" s="18"/>
    </row>
    <row r="72" spans="1:9" s="1" customFormat="1" x14ac:dyDescent="0.25">
      <c r="A72" s="11"/>
      <c r="B72" s="11"/>
      <c r="C72" s="11"/>
      <c r="D72" s="13"/>
      <c r="F72" s="11"/>
      <c r="I72" s="18"/>
    </row>
    <row r="73" spans="1:9" s="1" customFormat="1" x14ac:dyDescent="0.25">
      <c r="A73" s="11"/>
      <c r="B73" s="11"/>
      <c r="C73" s="11"/>
      <c r="D73" s="13"/>
      <c r="F73" s="11"/>
      <c r="I73" s="18"/>
    </row>
    <row r="74" spans="1:9" s="1" customFormat="1" x14ac:dyDescent="0.25">
      <c r="A74" s="11"/>
      <c r="B74" s="11"/>
      <c r="C74" s="11"/>
      <c r="D74" s="13"/>
      <c r="F74" s="11"/>
      <c r="I74" s="18"/>
    </row>
    <row r="75" spans="1:9" s="1" customFormat="1" x14ac:dyDescent="0.25">
      <c r="A75" s="11"/>
      <c r="B75" s="11"/>
      <c r="C75" s="11"/>
      <c r="D75" s="13"/>
      <c r="F75" s="11"/>
      <c r="I75" s="18"/>
    </row>
    <row r="76" spans="1:9" s="1" customFormat="1" x14ac:dyDescent="0.25">
      <c r="A76" s="11"/>
      <c r="B76" s="11"/>
      <c r="C76" s="11"/>
      <c r="D76" s="13"/>
      <c r="F76" s="11"/>
      <c r="I76" s="18"/>
    </row>
    <row r="77" spans="1:9" s="1" customFormat="1" x14ac:dyDescent="0.25">
      <c r="A77" s="11"/>
      <c r="B77" s="11"/>
      <c r="C77" s="11"/>
      <c r="D77" s="13"/>
      <c r="F77" s="11"/>
      <c r="I77" s="18"/>
    </row>
    <row r="78" spans="1:9" s="1" customFormat="1" x14ac:dyDescent="0.25">
      <c r="A78" s="11"/>
      <c r="B78" s="11"/>
      <c r="C78" s="11"/>
      <c r="D78" s="13"/>
      <c r="F78" s="11"/>
      <c r="I78" s="18"/>
    </row>
    <row r="79" spans="1:9" s="1" customFormat="1" x14ac:dyDescent="0.25">
      <c r="A79" s="11"/>
      <c r="B79" s="11"/>
      <c r="C79" s="11"/>
      <c r="D79" s="13"/>
      <c r="F79" s="11"/>
      <c r="I79" s="18"/>
    </row>
    <row r="80" spans="1:9" s="1" customFormat="1" x14ac:dyDescent="0.25">
      <c r="A80" s="11"/>
      <c r="B80" s="11"/>
      <c r="C80" s="11"/>
      <c r="D80" s="13"/>
      <c r="F80" s="11"/>
      <c r="I80" s="18"/>
    </row>
    <row r="81" spans="1:9" s="1" customFormat="1" x14ac:dyDescent="0.25">
      <c r="A81" s="11"/>
      <c r="B81" s="11"/>
      <c r="C81" s="11"/>
      <c r="D81" s="13"/>
      <c r="F81" s="11"/>
      <c r="I81" s="18"/>
    </row>
    <row r="82" spans="1:9" s="1" customFormat="1" x14ac:dyDescent="0.25">
      <c r="I82" s="18"/>
    </row>
    <row r="83" spans="1:9" s="1" customFormat="1" x14ac:dyDescent="0.25">
      <c r="A83" s="11"/>
      <c r="B83" s="11"/>
      <c r="C83" s="11"/>
      <c r="D83" s="13"/>
      <c r="F83" s="11"/>
      <c r="I83" s="18"/>
    </row>
    <row r="84" spans="1:9" s="1" customFormat="1" x14ac:dyDescent="0.25">
      <c r="A84" s="11"/>
      <c r="B84" s="11"/>
      <c r="C84" s="11"/>
      <c r="D84" s="13"/>
      <c r="F84" s="11"/>
      <c r="I84" s="18"/>
    </row>
    <row r="85" spans="1:9" s="1" customFormat="1" x14ac:dyDescent="0.25">
      <c r="A85" s="11"/>
      <c r="B85" s="11"/>
      <c r="C85" s="11"/>
      <c r="D85" s="13"/>
      <c r="F85" s="11"/>
      <c r="I85" s="18"/>
    </row>
    <row r="86" spans="1:9" s="1" customFormat="1" x14ac:dyDescent="0.25">
      <c r="A86" s="11"/>
      <c r="B86" s="11"/>
      <c r="C86" s="11"/>
      <c r="D86" s="13"/>
      <c r="F86" s="11"/>
      <c r="I86" s="18"/>
    </row>
    <row r="87" spans="1:9" s="1" customFormat="1" x14ac:dyDescent="0.25">
      <c r="A87" s="11"/>
      <c r="B87" s="11"/>
      <c r="C87" s="11"/>
      <c r="D87" s="13"/>
      <c r="F87" s="11"/>
      <c r="I87" s="18"/>
    </row>
  </sheetData>
  <sheetProtection algorithmName="SHA-512" hashValue="zmP3tLeevr5DsM2HvecuviuC/vGDZtUAaIjOpmNlRi8f4tTO+vrCpnRUbOlKAGudEVCxp+HtCaV37G4w8DIQIQ==" saltValue="gKaCEAzLRLln88Fi12xNXQ==" spinCount="100000" sheet="1" objects="1" scenarios="1" selectLockedCells="1" selectUnlockedCells="1"/>
  <mergeCells count="5">
    <mergeCell ref="A1:I1"/>
    <mergeCell ref="A2:G2"/>
    <mergeCell ref="A4:I4"/>
    <mergeCell ref="A33:I33"/>
    <mergeCell ref="A46:I46"/>
  </mergeCells>
  <pageMargins left="0.7" right="0.7" top="0.75" bottom="0.75" header="0.3" footer="0.3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INSCRITOS</vt:lpstr>
      <vt:lpstr>7 a 15 anos</vt:lpstr>
      <vt:lpstr>16 +</vt:lpstr>
      <vt:lpstr>'16 +'!Área_de_Impressão</vt:lpstr>
      <vt:lpstr>INSCRITOS!Área_de_Impressão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lastPrinted>2018-04-14T15:53:27Z</cp:lastPrinted>
  <dcterms:created xsi:type="dcterms:W3CDTF">2016-04-26T14:30:14Z</dcterms:created>
  <dcterms:modified xsi:type="dcterms:W3CDTF">2018-04-16T09:39:37Z</dcterms:modified>
</cp:coreProperties>
</file>